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365" activeTab="0"/>
  </bookViews>
  <sheets>
    <sheet name="Stranica 1" sheetId="1" r:id="rId1"/>
    <sheet name="Stranica 2" sheetId="2" r:id="rId2"/>
    <sheet name="Stranica 3" sheetId="3" r:id="rId3"/>
    <sheet name="Stranica 4" sheetId="4" r:id="rId4"/>
    <sheet name="Stranica 5" sheetId="5" r:id="rId5"/>
    <sheet name="Stranica 6" sheetId="6" r:id="rId6"/>
    <sheet name="Stranica 7" sheetId="7" r:id="rId7"/>
    <sheet name="Stranica 8" sheetId="8" r:id="rId8"/>
    <sheet name="Stranica 9" sheetId="9" r:id="rId9"/>
    <sheet name="podaci" sheetId="10" state="hidden" r:id="rId10"/>
    <sheet name="pomoćna" sheetId="11" state="hidden" r:id="rId11"/>
    <sheet name="postotak" sheetId="12" state="hidden" r:id="rId12"/>
  </sheets>
  <externalReferences>
    <externalReference r:id="rId15"/>
    <externalReference r:id="rId16"/>
  </externalReferences>
  <definedNames>
    <definedName name="_xlfn.SINGLE" hidden="1">#NAME?</definedName>
    <definedName name="dohuk421">'Stranica 4'!$H$15</definedName>
    <definedName name="godGubitak">'podaci'!$B$4:$B$10</definedName>
    <definedName name="godina">'podaci'!$B$2</definedName>
    <definedName name="GodinaTekuca">'[1]podaci'!$B$2</definedName>
    <definedName name="GodineGubitak">'[1]podaci'!$B$4:$B$10</definedName>
    <definedName name="gradodabrano">#REF!</definedName>
    <definedName name="listaMirovina">'[1]Stranica_4'!#REF!</definedName>
    <definedName name="listaMirovinaTip">'[1]podaci'!$B$21:$B$23</definedName>
    <definedName name="listaTipMirovina">'podaci'!$B$21:$B$23</definedName>
    <definedName name="MirovinaOdabano">'podaci'!$B$25</definedName>
    <definedName name="MirovinaTipOdabrano">'[1]podaci'!$B$24</definedName>
    <definedName name="mj_438_1">'pomoćna'!$C$8</definedName>
    <definedName name="mj_438_2">'pomoćna'!$F$8</definedName>
    <definedName name="mjesto_prirez">#REF!</definedName>
    <definedName name="odaberiMjesto">'postotak'!$A$1:$A$321</definedName>
    <definedName name="Odaberite_mjesto">#REF!</definedName>
    <definedName name="odabranoMjesto">#REF!</definedName>
    <definedName name="_xlnm.Print_Area" localSheetId="0">'Stranica 1'!$A$1:$R$48</definedName>
    <definedName name="_xlnm.Print_Area" localSheetId="1">'Stranica 2'!$A$1:$I$42</definedName>
    <definedName name="_xlnm.Print_Area" localSheetId="2">'Stranica 3'!$A$1:$I$42</definedName>
    <definedName name="_xlnm.Print_Area" localSheetId="3">'Stranica 4'!$A$1:$I$32</definedName>
    <definedName name="_xlnm.Print_Area" localSheetId="4">'Stranica 5'!$A$1:$K$49</definedName>
    <definedName name="_xlnm.Print_Area" localSheetId="5">'Stranica 6'!$A$1:$H$22</definedName>
    <definedName name="_xlnm.Print_Area" localSheetId="6">'Stranica 7'!$A$1:$H$35</definedName>
    <definedName name="_xlnm.Print_Area" localSheetId="7">'Stranica 8'!$A$1:$J$36</definedName>
    <definedName name="_xlnm.Print_Area" localSheetId="8">'Stranica 9'!$A$1:$K$29</definedName>
    <definedName name="postotak">'postotak'!$F$2</definedName>
    <definedName name="preduporez">'Stranica 9'!$J$25</definedName>
    <definedName name="PrirezMjesto">'[2]prirez'!$B$1:$B$318</definedName>
    <definedName name="prirezOdabrano">#REF!</definedName>
    <definedName name="prirezRbr">#REF!</definedName>
    <definedName name="stopa">#REF!</definedName>
    <definedName name="sveukupnidohodak5">'Stranica 7'!$F$3</definedName>
    <definedName name="sveukupno5ino">'Stranica 7'!$H$3</definedName>
    <definedName name="sveukupno5tuz">'Stranica 7'!$G$3</definedName>
    <definedName name="test">'podaci'!$I$11:$I$14</definedName>
    <definedName name="test3">'pomoćna'!$J$16:$J$19</definedName>
    <definedName name="testp">'podaci'!$H$11:$H$14</definedName>
    <definedName name="u411doh">'Stranica 2'!$H$20</definedName>
    <definedName name="u411por">'Stranica 2'!$I$20</definedName>
    <definedName name="u412doh">'Stranica 2'!$H$31</definedName>
    <definedName name="u412por">'Stranica 2'!$I$31</definedName>
    <definedName name="u413doh">'Stranica 2'!$D$40</definedName>
    <definedName name="u413ino">'Stranica 2'!$I$40</definedName>
    <definedName name="u413tuz">'Stranica 2'!$H$40</definedName>
    <definedName name="u414doh">'Stranica 3'!$C$9</definedName>
    <definedName name="u414ino">'Stranica 3'!$G$9</definedName>
    <definedName name="u414tuz">'Stranica 3'!$D$9</definedName>
    <definedName name="u415doh">'Stranica 3'!$H$20</definedName>
    <definedName name="u415por">'Stranica 3'!$I$20</definedName>
    <definedName name="u416doh">'Stranica 3'!$C$29</definedName>
    <definedName name="u416ino">'Stranica 3'!$G$29</definedName>
    <definedName name="u416tuz">'Stranica 3'!$E$29</definedName>
    <definedName name="u417doh">'Stranica 3'!$D$33</definedName>
    <definedName name="u417ino">'Stranica 3'!$I$33</definedName>
    <definedName name="u417tuz">'Stranica 3'!$G$33</definedName>
    <definedName name="u421por">'Stranica 4'!$I$15</definedName>
    <definedName name="u422ino">'Stranica 4'!$H$27</definedName>
    <definedName name="u422tuz">'Stranica 4'!$F$27</definedName>
    <definedName name="u423doh">'Stranica 4'!$F$31</definedName>
    <definedName name="u423ino">'Stranica 4'!$I$31</definedName>
    <definedName name="u423tuz">'Stranica 4'!$H$31</definedName>
    <definedName name="u431doh">'Stranica 5'!$H$20</definedName>
    <definedName name="u431ino">'Stranica 5'!$K$20</definedName>
    <definedName name="u431tuz">'Stranica 5'!$J$20</definedName>
    <definedName name="u433doh">'Stranica 5'!$H$22</definedName>
    <definedName name="u433ino">'Stranica 5'!$K$22</definedName>
    <definedName name="u433tuz">'Stranica 5'!$J$22</definedName>
    <definedName name="uk421gub">'Stranica 5'!#REF!</definedName>
    <definedName name="uk431gub">'Stranica 5'!$G$20</definedName>
    <definedName name="uk957gpor">'Stranica 8'!$I$34</definedName>
    <definedName name="ukupno33">'Stranica 1'!$O$44</definedName>
    <definedName name="umprenesenigub">'Stranica 5'!$H$21</definedName>
  </definedNames>
  <calcPr fullCalcOnLoad="1"/>
</workbook>
</file>

<file path=xl/sharedStrings.xml><?xml version="1.0" encoding="utf-8"?>
<sst xmlns="http://schemas.openxmlformats.org/spreadsheetml/2006/main" count="805" uniqueCount="627">
  <si>
    <t>REPUBLIKA HRVATSKA</t>
  </si>
  <si>
    <t>PODRUČNI URED:</t>
  </si>
  <si>
    <t>ISPOSTAVA:</t>
  </si>
  <si>
    <t>1. OPĆI PODACI</t>
  </si>
  <si>
    <t>1.1. IME I PREZIME / IME RODITELJA:</t>
  </si>
  <si>
    <t>1.2. ADRESA (mjesto, ulica i kućni broj):</t>
  </si>
  <si>
    <t>1.3. OIB:</t>
  </si>
  <si>
    <t>NE</t>
  </si>
  <si>
    <t>od</t>
  </si>
  <si>
    <t>do</t>
  </si>
  <si>
    <t>R. br.</t>
  </si>
  <si>
    <t>RAZDOBLJE</t>
  </si>
  <si>
    <t>DRŽAVA</t>
  </si>
  <si>
    <t>MJESTO</t>
  </si>
  <si>
    <t>ULICA I KUĆNI BROJ</t>
  </si>
  <si>
    <t>Potpom. podr. i</t>
  </si>
  <si>
    <t>1.</t>
  </si>
  <si>
    <t>2.</t>
  </si>
  <si>
    <t>3.</t>
  </si>
  <si>
    <t>RAZDOBLJE INVALIDNOSTI</t>
  </si>
  <si>
    <t>HRVI DA / NE</t>
  </si>
  <si>
    <t>POSTOTAK INVALIDNOSTI</t>
  </si>
  <si>
    <t>(ispunjava HRVI)</t>
  </si>
  <si>
    <t xml:space="preserve">  OTVOREN U (NAZIV I SJEDIŠTE):</t>
  </si>
  <si>
    <t>2. PODACI O UZDRŽAVANIM ČLANOVIMA UŽE OBITELJI</t>
  </si>
  <si>
    <t>OIB</t>
  </si>
  <si>
    <t>RAZDOBLJE KORIŠTENJA (OD/DO)</t>
  </si>
  <si>
    <t>4.</t>
  </si>
  <si>
    <t>5.</t>
  </si>
  <si>
    <t>6.</t>
  </si>
  <si>
    <t>7.</t>
  </si>
  <si>
    <t>3. PODACI U UVEĆANJU OSOBNOG ODBITKA ZA</t>
  </si>
  <si>
    <t>IZNOS</t>
  </si>
  <si>
    <t>3.1. PLAĆENE DOPRINOSE ZA ZDRAVSTVENO OSIGURANJE U TUZEMSTVU</t>
  </si>
  <si>
    <t>3.2. DANA DAROVANJA</t>
  </si>
  <si>
    <t>3.3. UKUPNO (3.1.+3.2.)</t>
  </si>
  <si>
    <t/>
  </si>
  <si>
    <t>1.2.1. Telefon</t>
  </si>
  <si>
    <t>1.2.2. Adresa elektroničke pošte</t>
  </si>
  <si>
    <t xml:space="preserve">DA       </t>
  </si>
  <si>
    <t>1.5. PROMJENA PREBIVALIŠTA / UOBIČAJENOG PREBIVALIŠTA TIJEKOM GODINE</t>
  </si>
  <si>
    <t xml:space="preserve"> 1.6. INVALID I HRVATSKI RATNI VOJNI INVALID IZ DOMOVINSKOG RATA (HRVI)</t>
  </si>
  <si>
    <t>I</t>
  </si>
  <si>
    <t>I*</t>
  </si>
  <si>
    <t>1.7. BROJ RAČUNA:</t>
  </si>
  <si>
    <t>1.8. PODACI O OPUNOMOĆENIKU / POREZNOM SAVJETNIKU</t>
  </si>
  <si>
    <t xml:space="preserve">  1.8.1. NAZIV / IME I PREZIME:</t>
  </si>
  <si>
    <t xml:space="preserve">  1.8.2. ADRESA SJEDIŠTA / PREBIVALIŠTA / BORAVIŠTA:</t>
  </si>
  <si>
    <t xml:space="preserve">  1.8.3. OIB:</t>
  </si>
  <si>
    <t>IME I PREZIME/SRODSTVO</t>
  </si>
  <si>
    <t>OSOBNI ODBITAK DIJELI SE S OSOBOM</t>
  </si>
  <si>
    <t>INVALID
(I ili I*)</t>
  </si>
  <si>
    <t>POSTOTAK</t>
  </si>
  <si>
    <t>OSOBNOG</t>
  </si>
  <si>
    <t>ODBITKA</t>
  </si>
  <si>
    <t>4.1. DOHODAK OD NESAMOSTALNOG RADA</t>
  </si>
  <si>
    <t>4.1. DOHODAK OD NESAMOSTALNOG RADA (PLAĆA I MIROVINA)</t>
  </si>
  <si>
    <t>OIB POSLODAVCA / ISPLATITELJA</t>
  </si>
  <si>
    <t>UKUPNI IZNOS             PRIMITKA</t>
  </si>
  <si>
    <t>OBVEZNI DOPRINOSI  IZ PLAĆE</t>
  </si>
  <si>
    <t>DOHODAK</t>
  </si>
  <si>
    <t>UPLAĆENI        POREZ I PRIREZ</t>
  </si>
  <si>
    <t>5 (3-4)</t>
  </si>
  <si>
    <t>UKUPNO  4.1.1.</t>
  </si>
  <si>
    <t>UKUPNO  4.1.2.</t>
  </si>
  <si>
    <t>4.2. DRUGI DOHODAK</t>
  </si>
  <si>
    <t>4.3 DOHODAK OD SAMOSTALNE DJELATNOSTI</t>
  </si>
  <si>
    <t xml:space="preserve"> 4. PODACI O DOHOTKU I PLAĆENOM PREDUJMU POREZA I PRIREZA 
(u kunama i lipama)</t>
  </si>
  <si>
    <t>DIO NR</t>
  </si>
  <si>
    <t>4.1.1. PLAĆA OSTVARENA U TUZEMSTVU IZVAN PODRUČJA P1 (prema obrascima IP)</t>
  </si>
  <si>
    <r>
      <t xml:space="preserve"> 4.1.2. PLAĆA OSTVARENA U TUZEMSTVU NA POTPOMOGNUTOM PODRUČJU I. SKUPINE I/ILI NA PODRUČJU
 GRADA VUKOVARA (prema obrascima IP)</t>
    </r>
    <r>
      <rPr>
        <vertAlign val="superscript"/>
        <sz val="11"/>
        <color indexed="9"/>
        <rFont val="Calibri"/>
        <family val="2"/>
      </rPr>
      <t>1</t>
    </r>
  </si>
  <si>
    <t>UKUPNI IZNOS PRIMITKA</t>
  </si>
  <si>
    <t>4.1.3. PLAĆA OSTVARENA IZ INOZEMSTVA ILI U INOZEMSTVU IZVAN PODRUČJA P1 (prema potvrdama inozemnih isplatitelja i vlastitim evidencijama)</t>
  </si>
  <si>
    <t>DRŽAVA IZVORA</t>
  </si>
  <si>
    <t>UKUPNO  4.1.3.</t>
  </si>
  <si>
    <t>UPLAĆENI POREZ I PRIREZ</t>
  </si>
  <si>
    <t>TUZEMNI</t>
  </si>
  <si>
    <t>INOZEMNI</t>
  </si>
  <si>
    <r>
      <rPr>
        <vertAlign val="superscript"/>
        <sz val="11"/>
        <color indexed="8"/>
        <rFont val="Calibri"/>
        <family val="2"/>
      </rPr>
      <t>1</t>
    </r>
    <r>
      <rPr>
        <sz val="11"/>
        <color theme="1"/>
        <rFont val="Calibri"/>
        <family val="2"/>
      </rPr>
      <t xml:space="preserve"> iznos iz IP Obrasca o ostvarenoj plaći za vrijeme boravka na potpomognutom području I. skupine i 
na području Grada Vukovara uzimajući u obzir podatak pod 1.5.</t>
    </r>
  </si>
  <si>
    <t>4.1.4. PLAĆA OSTVARENA IZ INOZEMSTVA ZA VRIJEME BORAVKA NA POTPOMOGNUTOM PODRUČJU I.
 SKUPINE I/ILI NA PODRUČJU GRADA VUKOVARA
(prema potvrdama inozemnih isplatitelja i vlastitim evidencijama)</t>
  </si>
  <si>
    <t>UKUPNO 4.1.4.</t>
  </si>
  <si>
    <t>4.1.5. MIROVINA OSTVARENA U TUZEMSTVU (prema obrascima IP / potvrdama isplatitelja)</t>
  </si>
  <si>
    <r>
      <t>UDIO U %</t>
    </r>
    <r>
      <rPr>
        <b/>
        <vertAlign val="superscript"/>
        <sz val="11"/>
        <color indexed="8"/>
        <rFont val="Calibri"/>
        <family val="2"/>
      </rPr>
      <t>1</t>
    </r>
  </si>
  <si>
    <t>OIB ISPLATITELJA</t>
  </si>
  <si>
    <t>UKUPNI IZNOS
MIROVINE</t>
  </si>
  <si>
    <t>OBVEZNI DOPRINOSI
 IZ MIROVINE</t>
  </si>
  <si>
    <t>UPLAĆENI
POREZ I PRIREZ</t>
  </si>
  <si>
    <t>UKUPNO 4.1.5.</t>
  </si>
  <si>
    <t>4.1.6. MIROVINA OSTVARENA U INOZEMSTVU (prema potvrdama inoz. Isplatitelja i rješenju Porezne uprave)</t>
  </si>
  <si>
    <r>
      <t>UDIO U %</t>
    </r>
    <r>
      <rPr>
        <b/>
        <vertAlign val="superscript"/>
        <sz val="11"/>
        <color indexed="8"/>
        <rFont val="Calibri"/>
        <family val="2"/>
      </rPr>
      <t>2</t>
    </r>
  </si>
  <si>
    <t>UKUPNO 4.1.6.</t>
  </si>
  <si>
    <t>4.1.7. UKUPAN DOHODAK OD
 NESAMOSTALNOG RADA, UPLAĆENI POREZ I PRIREZ (4.1.1.+4.1.2+4.1.3+4.1.4.+4.1.5.+4.1.6.)</t>
  </si>
  <si>
    <t>4.1.8. OSTVARENI DOHODAK OD NESAMOSTALNOG RADA (PLAĆE I MIROVINE) NA KOJI SE NE PLAĆA 
POREZ NA DOHODAK PREMA STUPNJU INVALIDNOSTI HRVI</t>
  </si>
  <si>
    <t>R. 
br.</t>
  </si>
  <si>
    <t>STUPANJ INVALIDNOSTI HRVI</t>
  </si>
  <si>
    <r>
      <t>IZNOS DOHOTKA</t>
    </r>
    <r>
      <rPr>
        <b/>
        <vertAlign val="superscript"/>
        <sz val="11"/>
        <color indexed="8"/>
        <rFont val="Calibri"/>
        <family val="2"/>
      </rPr>
      <t>3</t>
    </r>
  </si>
  <si>
    <r>
      <t>UDIO U %</t>
    </r>
    <r>
      <rPr>
        <b/>
        <vertAlign val="superscript"/>
        <sz val="11"/>
        <color indexed="8"/>
        <rFont val="Calibri"/>
        <family val="2"/>
      </rPr>
      <t>4</t>
    </r>
  </si>
  <si>
    <t>4.2.1. DRUGI DOHODAK OSTVAREN U TUZEMSTVU (prema potvrdama isplatitelja)</t>
  </si>
  <si>
    <t>R.
br.</t>
  </si>
  <si>
    <t>8.</t>
  </si>
  <si>
    <t>9.</t>
  </si>
  <si>
    <t>DRUGI DOHODAK PO OSNOVI</t>
  </si>
  <si>
    <t>PRIMICI</t>
  </si>
  <si>
    <t>IZDACI</t>
  </si>
  <si>
    <t>OBVEZNI DOPRINOSI
 IZ PRIMITAKA</t>
  </si>
  <si>
    <t>UPLAĆENI 
POREZ I PRIREZ</t>
  </si>
  <si>
    <t>6(3-4-5)</t>
  </si>
  <si>
    <t>PRIMITAKA ČLANOVA SKUPŠTINA I NADZORNIH ODBORA</t>
  </si>
  <si>
    <t>AUTORSKIH NAKNADA</t>
  </si>
  <si>
    <t>primitaka trgovačkih putnika, agenata, 
akvizitera, športskih sudaca i delegata i dr.</t>
  </si>
  <si>
    <t>primitaka u naravi, nagrada učenicima, 
stipendija, nagrada, naknada iznad propisanih iznosa</t>
  </si>
  <si>
    <t>primitaka učenika i studenata za rad preko
 posrednika za zapošljavanje učenika i
 studenata iznad propisanih zakona</t>
  </si>
  <si>
    <t>NAKNADA UMJETNIKA I KULTURNIH
DJELATNIKA
(za isporučeno umjetničko djelo)</t>
  </si>
  <si>
    <t>PRIMITAKA PROFESIONALNIH NOVINARA,  UMJETNIKA I SPORTAŠA</t>
  </si>
  <si>
    <t>OSTALIH PRIMITAKA</t>
  </si>
  <si>
    <t>UKUPNO 4.2.1.</t>
  </si>
  <si>
    <t>4.2.2. DRUGI DOHODAK OSTVAREN U INOZEMSTVU (prema potvrdama isplatitelja i vlastitim evidencijama)</t>
  </si>
  <si>
    <t>UKUPNO 4.2.2.</t>
  </si>
  <si>
    <t>4.2.3. UKUPAN DOHODAKDRUGI DOHODAK, 
UPLAĆENI POREZ I PRIREZ
(4.2.1.+4.2.2.)</t>
  </si>
  <si>
    <t>umjetničkih, artističkih, zabavnih, sportskih,  književnih, likovnih djelatnosti, te djelatnosti u svezi sa tiskom, radiom, televizijom i zabavnim priredbama NEREZIDENATA</t>
  </si>
  <si>
    <r>
      <rPr>
        <vertAlign val="superscript"/>
        <sz val="8"/>
        <color indexed="8"/>
        <rFont val="Calibri"/>
        <family val="2"/>
      </rPr>
      <t>1</t>
    </r>
    <r>
      <rPr>
        <sz val="8"/>
        <color indexed="8"/>
        <rFont val="Calibri"/>
        <family val="2"/>
      </rPr>
      <t xml:space="preserve"> iznos pod ukupno 4.1.4. stupac 3 / sveukupni dohodak pod 5.u %
</t>
    </r>
    <r>
      <rPr>
        <vertAlign val="superscript"/>
        <sz val="8"/>
        <color indexed="8"/>
        <rFont val="Calibri"/>
        <family val="2"/>
      </rPr>
      <t>2</t>
    </r>
    <r>
      <rPr>
        <sz val="8"/>
        <color indexed="8"/>
        <rFont val="Calibri"/>
        <family val="2"/>
      </rPr>
      <t xml:space="preserve"> iznos pod ukupno 4.1.6. stupac 3 / sveukupni dohodak pod 5. u %
</t>
    </r>
    <r>
      <rPr>
        <vertAlign val="superscript"/>
        <sz val="8"/>
        <color indexed="8"/>
        <rFont val="Calibri"/>
        <family val="2"/>
      </rPr>
      <t>3</t>
    </r>
    <r>
      <rPr>
        <sz val="8"/>
        <color indexed="8"/>
        <rFont val="Calibri"/>
        <family val="2"/>
      </rPr>
      <t xml:space="preserve"> iznos dohotka pod 4.1.7.
</t>
    </r>
    <r>
      <rPr>
        <vertAlign val="superscript"/>
        <sz val="8"/>
        <color indexed="8"/>
        <rFont val="Calibri"/>
        <family val="2"/>
      </rPr>
      <t>4</t>
    </r>
    <r>
      <rPr>
        <sz val="8"/>
        <color indexed="8"/>
        <rFont val="Calibri"/>
        <family val="2"/>
      </rPr>
      <t xml:space="preserve"> iznos pod 4.1.8 stupac 3 / sveukupni dohodak pod 5. u %</t>
    </r>
  </si>
  <si>
    <t>DIO SD</t>
  </si>
  <si>
    <t>Dohodak / gubitak pojedinca</t>
  </si>
  <si>
    <t>Umanjenja dohotka</t>
  </si>
  <si>
    <t>ZAJEDNIČKI DOHODAK</t>
  </si>
  <si>
    <t>GUBITAK
(&lt;0)</t>
  </si>
  <si>
    <t>DOHODAK
(&gt; ili = 0)</t>
  </si>
  <si>
    <t>/ uvećanje gubitka</t>
  </si>
  <si>
    <t>OIB nositelja</t>
  </si>
  <si>
    <t>Iznos dohotka / gubitka</t>
  </si>
  <si>
    <t>pojedinca</t>
  </si>
  <si>
    <t>zajedničke</t>
  </si>
  <si>
    <t>djelatnosti</t>
  </si>
  <si>
    <t>6 (2-3+5)</t>
  </si>
  <si>
    <t>7 (2-3+5)</t>
  </si>
  <si>
    <t>UMANJENJE DOHOTKA ZA</t>
  </si>
  <si>
    <t xml:space="preserve"> PLAĆE NOVOZAPOSLENIH OSOBA</t>
  </si>
  <si>
    <t xml:space="preserve"> DRŽAVNE POTPORE ZA OBRAZOVANJE I IZOBRAZBU</t>
  </si>
  <si>
    <t xml:space="preserve"> IZDATKE ISTRAŽIVANJA I RAZVOJA</t>
  </si>
  <si>
    <t>GODINA</t>
  </si>
  <si>
    <t>GUBITAK ZA PRIJENOS</t>
  </si>
  <si>
    <t>6 [(3-4) ili (3+5)]</t>
  </si>
  <si>
    <t>POTPOMOGNUTA PODRUČJA I PODRUČJE GRADA VUKOVARA</t>
  </si>
  <si>
    <t>IZNOS DOHOTKA</t>
  </si>
  <si>
    <t>sveukupni dohodak pod 5)</t>
  </si>
  <si>
    <t xml:space="preserve">4.3. DOHODAK OD SAMOSTALNE DJELATNOSTI OBRTA, SLOBODNIH ZANIMANJA, POLJOPRIVREDE I ŠUMARSTVA I DJELATNOSTI KOJE SE OPOREZUJU KAO SAMOSTALNA DJELATNOST (prema pregledu primitaka i izdataka)       
</t>
  </si>
  <si>
    <t>OIB POREZNOG OBVEZNIKA:</t>
  </si>
  <si>
    <t>4.3.1.1</t>
  </si>
  <si>
    <t>4.3.1. DOHODAK / GUBITAK OSTVAREN U TEKUĆOJ GODINI</t>
  </si>
  <si>
    <t>(ukupno pod 4.3.5. stupac 3)</t>
  </si>
  <si>
    <t>UKUPNO 4.3.1.</t>
  </si>
  <si>
    <t>4.3.2. UMANJENJE ZA PRENESENI GUBITAK (4.3.6. stup. 4)</t>
  </si>
  <si>
    <r>
      <t xml:space="preserve"> 4.3.4. PREDUJAM POREZA NA DOHODAK ZA SLJEDEĆE POREZNO RAZDOBLJE</t>
    </r>
    <r>
      <rPr>
        <vertAlign val="superscript"/>
        <sz val="11"/>
        <color indexed="9"/>
        <rFont val="Calibri"/>
        <family val="2"/>
      </rPr>
      <t>1</t>
    </r>
  </si>
  <si>
    <t>DRŽAVNA POTPORA MALE VRIJEDNOSTI ZA IZVOĐENJE PRAKTIČNE NASTAVE I VJEŽBE NAUKOVANJA U SUSTAVU VEZANIH OBRTA</t>
  </si>
  <si>
    <t>4.3.5. UMANJENJA DOHOTKA POJEDINCA</t>
  </si>
  <si>
    <t xml:space="preserve"> UKUPNO  4.3.5.</t>
  </si>
  <si>
    <t>4.3.6. GUBITAK SAMOSTALNE DJELATNOSTI ZA PRIJENOS</t>
  </si>
  <si>
    <t>IZNOS PRENESENOG GUBITKA</t>
  </si>
  <si>
    <t>IZNOS GUBITKA U TEKUĆOJ GODINI (pod 4.3.1. stup 6)</t>
  </si>
  <si>
    <t>UMANJENJE
 GUBITKA U 
TEKUĆOJ GODINI</t>
  </si>
  <si>
    <t>4.3.7. DOHODAK OD SAMOSTALNE DJELATNOSTI OSTVAREN NA POTPOMOGNUTIM PODRUČJIMA I PODRUČJU GRADA VUKOVARA ZA KOJI SU PROPISANE OLAKŠICE</t>
  </si>
  <si>
    <t>UDIO (4.3.7. stup 3 /</t>
  </si>
  <si>
    <t>u %</t>
  </si>
  <si>
    <t>GRAD VUKOVAR</t>
  </si>
  <si>
    <t>I. SKUPINA</t>
  </si>
  <si>
    <r>
      <rPr>
        <vertAlign val="superscript"/>
        <sz val="9"/>
        <color indexed="8"/>
        <rFont val="Arial"/>
        <family val="2"/>
      </rPr>
      <t>1</t>
    </r>
    <r>
      <rPr>
        <sz val="9"/>
        <color indexed="8"/>
        <rFont val="Arial"/>
        <family val="2"/>
      </rPr>
      <t>Upisuje se iznos iz priloga UPO pod 9.7.2.</t>
    </r>
  </si>
  <si>
    <t>1. RAZDOBLJE OBAVLJANJA SAMOSTALNE DJELATNOSTI</t>
  </si>
  <si>
    <t>2. RAZDOBLJE OBAVLJANJA DRUGE DJELATNOSTI</t>
  </si>
  <si>
    <t>Od</t>
  </si>
  <si>
    <t>Do</t>
  </si>
  <si>
    <t>BROJ MJESECI OBAVLJANJA SAMOSTALNE DJELATNOSTI ¹</t>
  </si>
  <si>
    <t>BROJ MJESECI OBAVLJANJA DRUGE DJELATNOSTI ²</t>
  </si>
  <si>
    <t>IZNOS DOHOTKA OD DRUGE DJELATNOSTI (r.br.4. / r.br.3 * r.br.5.)</t>
  </si>
  <si>
    <t>IZNOS DOPRINOSA ZA MIROVINSKO OSIGURANJE NA TEMELJU GENERACIJSKE SOLIDARNOSTI (r.br.8. * propisana stopa iz članka 13. Zakona o doprinosima)</t>
  </si>
  <si>
    <t>10.</t>
  </si>
  <si>
    <t>IZNOS DOPRINOSA ZA MIROVINSKO OSIGURANJE NA TEMELJU INDIVIDUALNE KAPITALIZIRANE ŠTEDNJE (r.br. 8. * propisana stopa iz članka 17. Zakona o doprinosima)</t>
  </si>
  <si>
    <t>11.</t>
  </si>
  <si>
    <t>IZNOS DOPRINOSA ZA ZDRAVSTVENO OSIGURANJE (r.br. 8. * propisana stopa iz članka 14.  Zakona o doprinosima)</t>
  </si>
  <si>
    <r>
      <rPr>
        <vertAlign val="superscript"/>
        <sz val="8"/>
        <color indexed="8"/>
        <rFont val="Arial"/>
        <family val="2"/>
      </rPr>
      <t>1</t>
    </r>
    <r>
      <rPr>
        <sz val="8"/>
        <color indexed="8"/>
        <rFont val="Arial"/>
        <family val="2"/>
      </rPr>
      <t xml:space="preserve"> računa se svaki puni mjesec u kojemu je djelatnost obavljana uvećan za posljednji mjesec, bez obzira na broj dana obavljanja djelatnosti u tom mjesecu te bez umanjenja za mjesece u kojima je djelatnost privremeno obustavljena i mjesece u kojima je korišteno pravo na privremenu nesposobnost za rad</t>
    </r>
  </si>
  <si>
    <r>
      <rPr>
        <vertAlign val="superscript"/>
        <sz val="8"/>
        <color indexed="8"/>
        <rFont val="Arial"/>
        <family val="2"/>
      </rPr>
      <t>2</t>
    </r>
    <r>
      <rPr>
        <sz val="8"/>
        <color indexed="8"/>
        <rFont val="Arial"/>
        <family val="2"/>
      </rPr>
      <t xml:space="preserve"> računa se svaki puni mjesec druge djelatnosti uvećan za posljednji mjesec, bez obzira na broj dana obavljanja druge djelatnosti u tom mjesecu te bez umanjenja za mjesece u kojima je djelatnost privremeno obustavljena i mjesece u kojima je korišteno pravo na privremenu nesposobnost za rad</t>
    </r>
  </si>
  <si>
    <t>4.3.8. OBRAČUN DOPRINOSA PO OSNOVI OBAVLJANJA DRUGE DJELATNOSTI</t>
  </si>
  <si>
    <r>
      <rPr>
        <vertAlign val="superscript"/>
        <sz val="8"/>
        <color indexed="8"/>
        <rFont val="Arial"/>
        <family val="2"/>
      </rPr>
      <t>4</t>
    </r>
    <r>
      <rPr>
        <sz val="8"/>
        <color indexed="8"/>
        <rFont val="Arial"/>
        <family val="2"/>
      </rPr>
      <t xml:space="preserve"> r.br. 4. / 12 * iznos propisane godišnje osnovice za obveznika doprinosa po osnovi obavljanja druge djelatnosti za godinu za koju se obveza utvrđuje</t>
    </r>
  </si>
  <si>
    <r>
      <rPr>
        <vertAlign val="superscript"/>
        <sz val="8"/>
        <color indexed="8"/>
        <rFont val="Arial"/>
        <family val="2"/>
      </rPr>
      <t>5</t>
    </r>
    <r>
      <rPr>
        <sz val="8"/>
        <color indexed="8"/>
        <rFont val="Arial"/>
        <family val="2"/>
      </rPr>
      <t xml:space="preserve"> ako je r.br. 6. ≤  r.br. 7. onda r.br. 6., ako je r.br. 6. &gt; r.br. 7. onda r.br. 7.</t>
    </r>
  </si>
  <si>
    <t>5. SVEUKUPNO DOHODAK, UPLAĆENI POREZ I PRIREZ (u kunama i lipama)</t>
  </si>
  <si>
    <t>6. PODACI O OLAKŠICAMA, OSLOBOĐENJIMA I POTICAJIMA</t>
  </si>
  <si>
    <t>OPIS</t>
  </si>
  <si>
    <t>IZNOS                     (u kunama i lipama)</t>
  </si>
  <si>
    <t>7. POPIS PRILOŽENIH ISPRAVA</t>
  </si>
  <si>
    <t>8. NAPOMENE POREZNOG OBVEZNIKA / OPUNOMOĆENIKA / POREZNOG SAVJETNIKA</t>
  </si>
  <si>
    <t>ZA ISTINITOST I VJERODOSTOJNOST PODATAKA JAMČIM VLASTITIM POTPISOM</t>
  </si>
  <si>
    <t>Nadnevak</t>
  </si>
  <si>
    <t>( 4.1.7. + 4.2.3. + 4.3.3.)</t>
  </si>
  <si>
    <t>NEOPOREZIVI PRIMICI UMJETNIKA (članak 20. Zakona o pravima samostalnih
umjetnika i poticanju kulturnog i umjetničkog stvaralaštva)</t>
  </si>
  <si>
    <t>NEOPOREZIVI DIO UMJETNIČKOG HONORARA ((članak 22. Zakona o pravima
samostalnih umjetnika i poticanju kulturnog i umjetničkog stvaralaštva)</t>
  </si>
  <si>
    <t>POREZNO PRIZNATI IZDACI REPREZENTACIJE (čl. 33. st. 1. t. 1. odnosno 95.
stavak 6. Zakona)</t>
  </si>
  <si>
    <t>PRIZNATI PREDUJAM POREZA ZA UMIROVLJENIKE I OSOBE KOJE BORAVE
NA PODRUČJU I. SKUPINE PP I GRADU VUKOVARU (čl. 46. st. 2. Zakona)</t>
  </si>
  <si>
    <t>UMANJENJE POREZA ZA OLAKŠICU HRVI (čl. 42. st. 1. Zakona)</t>
  </si>
  <si>
    <t>UMANJENJE POREZA ZA OLAKŠICE NA POTPOMOGNUTIM PODRUČJIMA I
PODRUČJU GRADA VUKOVARA (čl. 43. Zakona)</t>
  </si>
  <si>
    <t>(potpis poreznog obveznika/ opunomoćenika/ poreznog savjetnika)</t>
  </si>
  <si>
    <t>PRILOG UPO</t>
  </si>
  <si>
    <t>(u kunama i lipama)</t>
  </si>
  <si>
    <t>9.1. IZNOS DIJELA OSOBNOG ODBITKA ZA POREZNOG OBVEZNIKA I UZDRŽAVANE ČLANOVE</t>
  </si>
  <si>
    <t>MJESEC</t>
  </si>
  <si>
    <t>P1</t>
  </si>
  <si>
    <t>P2</t>
  </si>
  <si>
    <t>I.</t>
  </si>
  <si>
    <t>II.</t>
  </si>
  <si>
    <t>III.</t>
  </si>
  <si>
    <t>IV.</t>
  </si>
  <si>
    <t>V.</t>
  </si>
  <si>
    <t>VI.</t>
  </si>
  <si>
    <t>VII.</t>
  </si>
  <si>
    <t>VIII.</t>
  </si>
  <si>
    <t>IX.</t>
  </si>
  <si>
    <t>X.</t>
  </si>
  <si>
    <t>XI.</t>
  </si>
  <si>
    <t>XII.</t>
  </si>
  <si>
    <t xml:space="preserve"> UKUPNO 9.1.</t>
  </si>
  <si>
    <t>9.3. UKUPNO GODIŠNJI OSOBNI ODBITAK (9.1.+ 9.2.)</t>
  </si>
  <si>
    <t>9.4. UTVRĐIVANJE GODIŠNJE POREZNE OSNOVICE</t>
  </si>
  <si>
    <t>9.4.1. SVEUKUPNI GODIŠNJI DOHODAK (pod 5.)</t>
  </si>
  <si>
    <t>9.4.2. UKUPNI GODIŠNJI OSOBNI ODBITAK (pod 9.3.) &lt; ili = 9.4.1.</t>
  </si>
  <si>
    <t>9.4.3. GODIŠNJA POREZNA OSNOVICA (9.4.1.-9.4.2.)</t>
  </si>
  <si>
    <t>9.5. UTVRĐIVANJE GODIŠNJEG POREZA I PRIREZA</t>
  </si>
  <si>
    <t>9.5.1. GODIŠNJA POREZNA OSNOVICA (9.4.3.)</t>
  </si>
  <si>
    <t>IZNOS OSNOVNOG
OSOBNOG ODBITKA</t>
  </si>
  <si>
    <t>UKUPAN KOEFICIJENT
UVEĆANJA OSNOVNOG
OSOBNOG ODBITKA</t>
  </si>
  <si>
    <t xml:space="preserve">IZNOS UVEĆANJA OSNOVNOG OSOBNOG
ODBITKA
</t>
  </si>
  <si>
    <t xml:space="preserve">UKUPAN MJESEČNI
IZNOS OSOBNOG
ODBITKA
</t>
  </si>
  <si>
    <t>4
(st. 3*2.500,00)</t>
  </si>
  <si>
    <t>(st. 2+ st. 4)</t>
  </si>
  <si>
    <t>9.2.. IZNOS DIJELA OSOBNOG ODBITKA ZA PLAĆENE DOPRINOSE ZA ZDRAVSTVENO OSIGURANJE U TUZEMSTVU I DANA DAROVANJA (pod 3.3.)</t>
  </si>
  <si>
    <t>9.5.7. UKUPNI GODIŠNJI POREZ (9.5.5. + 9.5.6.)</t>
  </si>
  <si>
    <t>9.6. UTVRĐIVANJE RAZLIKE POREZA I PRIREZA</t>
  </si>
  <si>
    <t>9.7. UTVRĐIVANJE PREDUJMA POREZA NA DOHODAK OD SAMOSTALNE DJELATNOSTI ZA SLJEDEĆE POREZNO RAZDOBLJE</t>
  </si>
  <si>
    <t>9.7.1.</t>
  </si>
  <si>
    <t>(Broj mjeseci obavljanja djelatnosti)</t>
  </si>
  <si>
    <t>9.7.2.</t>
  </si>
  <si>
    <t>9.5.8. GODIŠNJI PRIREZ (9.5.7. * stopa prireza)</t>
  </si>
  <si>
    <t xml:space="preserve">9.5.9. GODIŠNJA OBVEZA POREZA I PRIREZA (9.5.7. + 9.5.8.)
</t>
  </si>
  <si>
    <t xml:space="preserve">9.5.10. PROSJEČNA POREZNA STOPA (9.5.9./5.*100)
</t>
  </si>
  <si>
    <t xml:space="preserve">UDIO DOHOTKA OD SAMOSTALNE DJELATNOSTI U SVEUKUPNOM DOHOTKU (4.3.3. stupac 7 / sveukupni dohodak pod 5.) u postotku </t>
  </si>
  <si>
    <r>
      <rPr>
        <vertAlign val="superscript"/>
        <sz val="8"/>
        <color indexed="8"/>
        <rFont val="Arial"/>
        <family val="2"/>
      </rPr>
      <t>1</t>
    </r>
    <r>
      <rPr>
        <sz val="8"/>
        <color indexed="8"/>
        <rFont val="Arial"/>
        <family val="2"/>
      </rPr>
      <t xml:space="preserve"> Iznos poreza i prireza za koji se umanjuje godišnja obveza poreza i prireza pod 9.5.9. = [(godišnja obveza poreza i prireza pod 9.5.9.) * (postotak iz
4.3.7. stup.4. grada Vukovara)] * 100%</t>
    </r>
  </si>
  <si>
    <t>Field</t>
  </si>
  <si>
    <t>Values</t>
  </si>
  <si>
    <t>GodinaTekuca</t>
  </si>
  <si>
    <t>GodinaSljedeca</t>
  </si>
  <si>
    <t>GodineGubitak</t>
  </si>
  <si>
    <t>listaDaNe</t>
  </si>
  <si>
    <t>DA</t>
  </si>
  <si>
    <t>listaInvalidTip</t>
  </si>
  <si>
    <t>listaPotpomognuta</t>
  </si>
  <si>
    <t>listaMirovinaTip</t>
  </si>
  <si>
    <t>- odaberite -</t>
  </si>
  <si>
    <t>samo 1. stup</t>
  </si>
  <si>
    <t>1. i 2. stup</t>
  </si>
  <si>
    <t>MirovinaTipOdabano</t>
  </si>
  <si>
    <t>4.3.1.2. INOZEMNI DOHODAK</t>
  </si>
  <si>
    <t>AABBBBABAAAW</t>
  </si>
  <si>
    <t xml:space="preserve"> - Odaberite mjesto -</t>
  </si>
  <si>
    <t>Zagreb</t>
  </si>
  <si>
    <t>Krapina</t>
  </si>
  <si>
    <t>Sisak</t>
  </si>
  <si>
    <t>Karlovac</t>
  </si>
  <si>
    <t>Varaždin</t>
  </si>
  <si>
    <t>Koprivnica</t>
  </si>
  <si>
    <t>Bjelovar</t>
  </si>
  <si>
    <t>Rijeka</t>
  </si>
  <si>
    <t>Gospić</t>
  </si>
  <si>
    <t>Virovitica</t>
  </si>
  <si>
    <t>Požega</t>
  </si>
  <si>
    <t>Slavonski Brod</t>
  </si>
  <si>
    <t>Zadar</t>
  </si>
  <si>
    <t>Osijek</t>
  </si>
  <si>
    <t>Šibenik</t>
  </si>
  <si>
    <t>Vinkovci</t>
  </si>
  <si>
    <t>Split</t>
  </si>
  <si>
    <t>Pula</t>
  </si>
  <si>
    <t>Dubrovnik</t>
  </si>
  <si>
    <t>Čakovec</t>
  </si>
  <si>
    <t>-</t>
  </si>
  <si>
    <t>Ostala mjesta sa stopom 0,00%</t>
  </si>
  <si>
    <t>Andrijaševci</t>
  </si>
  <si>
    <t>Antunovac</t>
  </si>
  <si>
    <t>Babina Greda</t>
  </si>
  <si>
    <t>Bale</t>
  </si>
  <si>
    <t>Barban</t>
  </si>
  <si>
    <t>Bedenica</t>
  </si>
  <si>
    <t>Bednja</t>
  </si>
  <si>
    <t>Beli Manastir</t>
  </si>
  <si>
    <t>Belica</t>
  </si>
  <si>
    <t>Belišće</t>
  </si>
  <si>
    <t>Benkovac</t>
  </si>
  <si>
    <t>Beretinec</t>
  </si>
  <si>
    <t>Bilice</t>
  </si>
  <si>
    <t>Bilje</t>
  </si>
  <si>
    <t>Biograd na Moru</t>
  </si>
  <si>
    <t>Biskupija</t>
  </si>
  <si>
    <t>Bistra</t>
  </si>
  <si>
    <t>Bizovac</t>
  </si>
  <si>
    <t>Blato</t>
  </si>
  <si>
    <t>Bol</t>
  </si>
  <si>
    <t>Borovo</t>
  </si>
  <si>
    <t>Bošnjaci</t>
  </si>
  <si>
    <t>Brckovljani</t>
  </si>
  <si>
    <t>Brdovec</t>
  </si>
  <si>
    <t>Brela</t>
  </si>
  <si>
    <t>Brestovac</t>
  </si>
  <si>
    <t>Breznica</t>
  </si>
  <si>
    <t>Breznički Hum</t>
  </si>
  <si>
    <t>Brinje</t>
  </si>
  <si>
    <t>Brodski Stupnik</t>
  </si>
  <si>
    <t>Buje</t>
  </si>
  <si>
    <t>Bukovlje</t>
  </si>
  <si>
    <t>Buzet</t>
  </si>
  <si>
    <t>Cerna</t>
  </si>
  <si>
    <t>Cernik</t>
  </si>
  <si>
    <t>Cerovlje</t>
  </si>
  <si>
    <t>Cestica</t>
  </si>
  <si>
    <t>Cista Provo</t>
  </si>
  <si>
    <t>Civljane</t>
  </si>
  <si>
    <t>Crikvenica</t>
  </si>
  <si>
    <t>Čabar</t>
  </si>
  <si>
    <t>Čaglin</t>
  </si>
  <si>
    <t>Čazma</t>
  </si>
  <si>
    <t>Čeminac</t>
  </si>
  <si>
    <t>Čepin</t>
  </si>
  <si>
    <t>Darda</t>
  </si>
  <si>
    <t>Daruvar</t>
  </si>
  <si>
    <t>Davor</t>
  </si>
  <si>
    <t>Delnice</t>
  </si>
  <si>
    <t>Dežanovac</t>
  </si>
  <si>
    <t>Dicmo</t>
  </si>
  <si>
    <t>Donja Stubica</t>
  </si>
  <si>
    <t>Donja Voća</t>
  </si>
  <si>
    <t>Donji Andrijevci</t>
  </si>
  <si>
    <t>Donji Kukuruzari</t>
  </si>
  <si>
    <t>Donji Lapac</t>
  </si>
  <si>
    <t>Donji Martijanec</t>
  </si>
  <si>
    <t>Donji Miholjac</t>
  </si>
  <si>
    <t>Dragalić</t>
  </si>
  <si>
    <t>Draž</t>
  </si>
  <si>
    <t>Drenovci</t>
  </si>
  <si>
    <t>Drniš</t>
  </si>
  <si>
    <t>Dubrava</t>
  </si>
  <si>
    <t>Dubravica</t>
  </si>
  <si>
    <t>Dubrovačko primorje</t>
  </si>
  <si>
    <t>Duga Resa</t>
  </si>
  <si>
    <t>Dugo Selo</t>
  </si>
  <si>
    <t>Dugopolje</t>
  </si>
  <si>
    <t>Dvor</t>
  </si>
  <si>
    <t>Đakovo</t>
  </si>
  <si>
    <t>Đurđenovac</t>
  </si>
  <si>
    <t>Đurmanec</t>
  </si>
  <si>
    <t>Erdut</t>
  </si>
  <si>
    <t>Ervenik</t>
  </si>
  <si>
    <t>Farkaševac</t>
  </si>
  <si>
    <t>Fažana</t>
  </si>
  <si>
    <t>Feričanci</t>
  </si>
  <si>
    <t>Fužine</t>
  </si>
  <si>
    <t>Garčin</t>
  </si>
  <si>
    <t>Garešnica</t>
  </si>
  <si>
    <t>Gornji Bogićevci</t>
  </si>
  <si>
    <t>Gornji Kneginec</t>
  </si>
  <si>
    <t>Gračac</t>
  </si>
  <si>
    <t>Gračišće</t>
  </si>
  <si>
    <t>Gradec</t>
  </si>
  <si>
    <t>Grubišno Polje</t>
  </si>
  <si>
    <t>Hrašćina</t>
  </si>
  <si>
    <t>Hrvace</t>
  </si>
  <si>
    <t>Hrvatska Dubica</t>
  </si>
  <si>
    <t>Hrvatska Kostajnica</t>
  </si>
  <si>
    <t>Ilok</t>
  </si>
  <si>
    <t>Imotski</t>
  </si>
  <si>
    <t>Ivanec</t>
  </si>
  <si>
    <t>Ivanić Grad</t>
  </si>
  <si>
    <t>Ivankovo</t>
  </si>
  <si>
    <t>Jagodnjak</t>
  </si>
  <si>
    <t>Jakovlje</t>
  </si>
  <si>
    <t>Jakšić</t>
  </si>
  <si>
    <t>Jastrebarsko</t>
  </si>
  <si>
    <t>Jelsa</t>
  </si>
  <si>
    <t>Kamanje</t>
  </si>
  <si>
    <t>Kanfanar</t>
  </si>
  <si>
    <t>Kapela</t>
  </si>
  <si>
    <t>Kaptol</t>
  </si>
  <si>
    <t>Karojba</t>
  </si>
  <si>
    <t>Kaštela</t>
  </si>
  <si>
    <t>Kaštelir Labinci</t>
  </si>
  <si>
    <t>Kijevo</t>
  </si>
  <si>
    <t>Kistanje</t>
  </si>
  <si>
    <t>Klanjec</t>
  </si>
  <si>
    <t>Klenovnik</t>
  </si>
  <si>
    <t>Klinča Selo</t>
  </si>
  <si>
    <t>Klis</t>
  </si>
  <si>
    <t>Kloštar Ivanić</t>
  </si>
  <si>
    <t>Kloštar Podravski</t>
  </si>
  <si>
    <t>Kneževi Vinogradi</t>
  </si>
  <si>
    <t>Knin</t>
  </si>
  <si>
    <t>Komiža</t>
  </si>
  <si>
    <t>Konavle</t>
  </si>
  <si>
    <t>Končanica</t>
  </si>
  <si>
    <t>Konjščina</t>
  </si>
  <si>
    <t>Korčula</t>
  </si>
  <si>
    <t>Kraljevica</t>
  </si>
  <si>
    <t>Krašić</t>
  </si>
  <si>
    <t>Kravarsko</t>
  </si>
  <si>
    <t>Križ</t>
  </si>
  <si>
    <t>Križevci</t>
  </si>
  <si>
    <t>Krnjak</t>
  </si>
  <si>
    <t>Kula Norinska</t>
  </si>
  <si>
    <t>Kutina</t>
  </si>
  <si>
    <t>Labin</t>
  </si>
  <si>
    <t>Lanišće</t>
  </si>
  <si>
    <t>Lasinja</t>
  </si>
  <si>
    <t>Lastovo</t>
  </si>
  <si>
    <t>Lepoglava</t>
  </si>
  <si>
    <t>Lipovljani</t>
  </si>
  <si>
    <t>Lišane Ostrovičke</t>
  </si>
  <si>
    <t>Ližnjan</t>
  </si>
  <si>
    <t>Lokvičići</t>
  </si>
  <si>
    <t>Lovas</t>
  </si>
  <si>
    <t>Lovinac</t>
  </si>
  <si>
    <t>Ludbreg</t>
  </si>
  <si>
    <t>Luka</t>
  </si>
  <si>
    <t>Lukač</t>
  </si>
  <si>
    <t>Lumbarda</t>
  </si>
  <si>
    <t>Lupoglav</t>
  </si>
  <si>
    <t>Ljubeščica</t>
  </si>
  <si>
    <t>Magadenovac</t>
  </si>
  <si>
    <t>Majur</t>
  </si>
  <si>
    <t>Makarska</t>
  </si>
  <si>
    <t>Mali Bukovec</t>
  </si>
  <si>
    <t>Marčana</t>
  </si>
  <si>
    <t>Marija Gorica</t>
  </si>
  <si>
    <t>Marijanci</t>
  </si>
  <si>
    <t>Markušica</t>
  </si>
  <si>
    <t>Maruševec</t>
  </si>
  <si>
    <t>Medulin</t>
  </si>
  <si>
    <t>Metković</t>
  </si>
  <si>
    <t>Milna</t>
  </si>
  <si>
    <t>Mljet</t>
  </si>
  <si>
    <t>Motovun</t>
  </si>
  <si>
    <t>Mrkopalj</t>
  </si>
  <si>
    <t>Muć</t>
  </si>
  <si>
    <t>Murter</t>
  </si>
  <si>
    <t>Našice</t>
  </si>
  <si>
    <t>Negoslavci</t>
  </si>
  <si>
    <t>Nova Gradiška</t>
  </si>
  <si>
    <t>Nova Kapela</t>
  </si>
  <si>
    <t>Novi Marof</t>
  </si>
  <si>
    <t>Novi Vinodolski</t>
  </si>
  <si>
    <t>Novska</t>
  </si>
  <si>
    <t>Nuštar</t>
  </si>
  <si>
    <t>Ogulin</t>
  </si>
  <si>
    <t>Okučani</t>
  </si>
  <si>
    <t>Omiš</t>
  </si>
  <si>
    <t>Opatija</t>
  </si>
  <si>
    <t>Opuzen</t>
  </si>
  <si>
    <t>Orle</t>
  </si>
  <si>
    <t>Otočac</t>
  </si>
  <si>
    <t>Otok (Ispostava Sinj)</t>
  </si>
  <si>
    <t>Otok (Ispostava Vinkovci)</t>
  </si>
  <si>
    <t>Ozalj</t>
  </si>
  <si>
    <t>Pakrac</t>
  </si>
  <si>
    <t>Pazin</t>
  </si>
  <si>
    <t>Perušić</t>
  </si>
  <si>
    <t>Petlovac</t>
  </si>
  <si>
    <t>Petrijanec</t>
  </si>
  <si>
    <t>Petrijevci</t>
  </si>
  <si>
    <t>Petrinja</t>
  </si>
  <si>
    <t>Pićan</t>
  </si>
  <si>
    <t>Pirovac</t>
  </si>
  <si>
    <t>Pisarovina</t>
  </si>
  <si>
    <t>Pleternica</t>
  </si>
  <si>
    <t>Plitvička jezera</t>
  </si>
  <si>
    <t>Ploče</t>
  </si>
  <si>
    <t>Podbablje</t>
  </si>
  <si>
    <t>Podcrkavlje</t>
  </si>
  <si>
    <t>Podgora</t>
  </si>
  <si>
    <t>Podgorač</t>
  </si>
  <si>
    <t>Podstrana</t>
  </si>
  <si>
    <t>Pokupsko</t>
  </si>
  <si>
    <t>Polača</t>
  </si>
  <si>
    <t>Popovac</t>
  </si>
  <si>
    <t>Popovača</t>
  </si>
  <si>
    <t>Pregrada</t>
  </si>
  <si>
    <t>Preseka</t>
  </si>
  <si>
    <t>Primošten</t>
  </si>
  <si>
    <t>Proložac</t>
  </si>
  <si>
    <t>Promina</t>
  </si>
  <si>
    <t>Pučišća</t>
  </si>
  <si>
    <t>Pušća</t>
  </si>
  <si>
    <t>Rakovec</t>
  </si>
  <si>
    <t>Rakovica</t>
  </si>
  <si>
    <t>Raša</t>
  </si>
  <si>
    <t>Ravna Gora</t>
  </si>
  <si>
    <t>Rešetari</t>
  </si>
  <si>
    <t>Ribnik</t>
  </si>
  <si>
    <t>Rovinj</t>
  </si>
  <si>
    <t>Rugvica</t>
  </si>
  <si>
    <t>Runovići</t>
  </si>
  <si>
    <t>Ružić</t>
  </si>
  <si>
    <t>Senj</t>
  </si>
  <si>
    <t>Sibinj</t>
  </si>
  <si>
    <t>Sinj</t>
  </si>
  <si>
    <t>Skradin</t>
  </si>
  <si>
    <t>Slatina</t>
  </si>
  <si>
    <t>Slunj</t>
  </si>
  <si>
    <t>Solin</t>
  </si>
  <si>
    <t>Sračinec</t>
  </si>
  <si>
    <t>Stara Gradiška</t>
  </si>
  <si>
    <t>Stari Grad</t>
  </si>
  <si>
    <t>Stari Mikanovci</t>
  </si>
  <si>
    <t>Staro Petrovo Selo</t>
  </si>
  <si>
    <t>Stupnik</t>
  </si>
  <si>
    <t>Sutivan</t>
  </si>
  <si>
    <t>Sveta Nedjelja (Ispostava Samobor)</t>
  </si>
  <si>
    <t>Sveta Nedjelja (Ispostava Pazin)</t>
  </si>
  <si>
    <t>Sveti Đurđ</t>
  </si>
  <si>
    <t>Sveti Filip i Jakov</t>
  </si>
  <si>
    <t>Sveti Ilija</t>
  </si>
  <si>
    <t>Sveti Ivan Zelina</t>
  </si>
  <si>
    <t>Sveti Lovreč</t>
  </si>
  <si>
    <t>Sveti Petar u Šumi</t>
  </si>
  <si>
    <t>Svetvinčenat</t>
  </si>
  <si>
    <t>Škabrnja</t>
  </si>
  <si>
    <t>Špišić Bukovica</t>
  </si>
  <si>
    <t>Štefanje</t>
  </si>
  <si>
    <t>Štitar</t>
  </si>
  <si>
    <t>Tinjan</t>
  </si>
  <si>
    <t>Tisno</t>
  </si>
  <si>
    <t>Tordinci</t>
  </si>
  <si>
    <t>Tribunj</t>
  </si>
  <si>
    <t>Trnovec Bartolovečki</t>
  </si>
  <si>
    <t>Trogir</t>
  </si>
  <si>
    <t>Trpanj</t>
  </si>
  <si>
    <t>Tučepi</t>
  </si>
  <si>
    <t>Udbina</t>
  </si>
  <si>
    <t>Umag</t>
  </si>
  <si>
    <t>Unešić</t>
  </si>
  <si>
    <t>Valpovo</t>
  </si>
  <si>
    <t>Varaždinske Toplice</t>
  </si>
  <si>
    <t>Vela Luka</t>
  </si>
  <si>
    <t>Velika Gorica</t>
  </si>
  <si>
    <t>Velika Kopanica</t>
  </si>
  <si>
    <t>Veliki Bukovec</t>
  </si>
  <si>
    <t>Veliko Trgovišće</t>
  </si>
  <si>
    <t>Vidovec</t>
  </si>
  <si>
    <t>Vinica</t>
  </si>
  <si>
    <t>Vis</t>
  </si>
  <si>
    <t>Visoko</t>
  </si>
  <si>
    <t>Višnjan</t>
  </si>
  <si>
    <t>Vižinada</t>
  </si>
  <si>
    <t>Vladislavci</t>
  </si>
  <si>
    <t>Vodice</t>
  </si>
  <si>
    <t>Vodnjan</t>
  </si>
  <si>
    <t>Vojnić</t>
  </si>
  <si>
    <t>Vrbanja</t>
  </si>
  <si>
    <t>Vrbje</t>
  </si>
  <si>
    <t>Vrbovec</t>
  </si>
  <si>
    <t>Vrbovsko</t>
  </si>
  <si>
    <t>Vrgorac</t>
  </si>
  <si>
    <t>Vrhovine</t>
  </si>
  <si>
    <t>Vrlika</t>
  </si>
  <si>
    <t>Zadvarje</t>
  </si>
  <si>
    <t>Zagvozd</t>
  </si>
  <si>
    <t>Zaprešić</t>
  </si>
  <si>
    <t>Zlatar</t>
  </si>
  <si>
    <t>Zlatar-Bistrica</t>
  </si>
  <si>
    <t>Zmijavci</t>
  </si>
  <si>
    <t>Žakanje</t>
  </si>
  <si>
    <t>Žminj</t>
  </si>
  <si>
    <t>Žumberak</t>
  </si>
  <si>
    <t>Župa Dubrovačka</t>
  </si>
  <si>
    <t>Županja</t>
  </si>
  <si>
    <t>4.3.3. UKUPNO DOHODAK (4.3.1. stup 7. - 4.3.2.), UPLAĆENI POREZ I PRIREZ</t>
  </si>
  <si>
    <r>
      <rPr>
        <vertAlign val="superscript"/>
        <sz val="8"/>
        <color indexed="8"/>
        <rFont val="Arial"/>
        <family val="2"/>
      </rPr>
      <t>3</t>
    </r>
    <r>
      <rPr>
        <sz val="8"/>
        <color indexed="8"/>
        <rFont val="Arial"/>
        <family val="2"/>
      </rPr>
      <t>iznos dohotka – dohodak ostvaren u poreznom razdoblju – razlika između poslovnih primitaka i izdataka, prije umanjenja dohotka za preneseni gubitak i ostalih umanjenja dohotka, prema Zakonu i posebnim propisima (zbroj stupca 2 pod 4.3.1., u slučaju obavljanja zajedničke djelatnosti i zbroj stupca 5
pod 4.3.1.)</t>
    </r>
  </si>
  <si>
    <t>Period1 OD</t>
  </si>
  <si>
    <t>Period1 DO</t>
  </si>
  <si>
    <t>Period1 MJ</t>
  </si>
  <si>
    <t>Period2 OD</t>
  </si>
  <si>
    <t>Period2 DO</t>
  </si>
  <si>
    <t>Period2 MJ</t>
  </si>
  <si>
    <t>prvi</t>
  </si>
  <si>
    <t>drugi</t>
  </si>
  <si>
    <t>treci</t>
  </si>
  <si>
    <t>cetvrti</t>
  </si>
  <si>
    <t>odabrano</t>
  </si>
  <si>
    <t>9.6.5. UMANJENJE IZ ČL. 84. ST. 5. PRAVILNIKA</t>
  </si>
  <si>
    <t xml:space="preserve">9.6.8. UPLAĆENI PREDUJAM PO OSNOVI MIROVINE IZ ČL. 46. ST. 2. ZAKONA (iznos pod 4.1.5. st. 6.) </t>
  </si>
  <si>
    <t>9.6.10. UPLAĆENI POREZ U INOZEMSTVU (pod 5.)</t>
  </si>
  <si>
    <t>9.6.11. UPLAĆENI POREZ U INOZEMSTVU KOJI SE MOŽE ODBITI (= ili &lt; 9.6.9.)</t>
  </si>
  <si>
    <t>9.6.12. UKUPNO UPLAĆENI POREZ I PRIREZ (9.6.6.+ 9.6.7.+9.6.8.+ 9.6.10.)</t>
  </si>
  <si>
    <t>9.6.14. RAZLIKA POREZA I PRIREZA ZA POVRAT (9.6.11. - 9.6.5.)</t>
  </si>
  <si>
    <t>PREDUJAM POREZA NA DOHODAK (9.6.6. * 9.7.1. / broj mjeseci obavljanja djelatnosti)</t>
  </si>
  <si>
    <t>9.6.6. GODIŠNJA OBVEZA POREZA I PRIREZA (9.5.9. - 9.6.3. - 9.6.4. -9.6.5)</t>
  </si>
  <si>
    <r>
      <t>1.4. Potpomognuta područja i područje grada Vukovara</t>
    </r>
    <r>
      <rPr>
        <b/>
        <sz val="12"/>
        <color indexed="8"/>
        <rFont val="Calibri"/>
        <family val="2"/>
      </rPr>
      <t>¹</t>
    </r>
    <r>
      <rPr>
        <b/>
        <sz val="12"/>
        <color indexed="8"/>
        <rFont val="Calibri"/>
        <family val="2"/>
      </rPr>
      <t xml:space="preserve"> (zaokružiti DA / NE):</t>
    </r>
  </si>
  <si>
    <r>
      <t>OZNAKA INVALIDNOSTI</t>
    </r>
    <r>
      <rPr>
        <b/>
        <vertAlign val="superscript"/>
        <sz val="12"/>
        <color indexed="8"/>
        <rFont val="Arial"/>
        <family val="2"/>
      </rPr>
      <t xml:space="preserve"> 3</t>
    </r>
    <r>
      <rPr>
        <b/>
        <sz val="12"/>
        <color indexed="8"/>
        <rFont val="Arial"/>
        <family val="2"/>
      </rPr>
      <t>(zaokružiti)</t>
    </r>
  </si>
  <si>
    <r>
      <t>Grad Vukovar</t>
    </r>
    <r>
      <rPr>
        <b/>
        <vertAlign val="superscript"/>
        <sz val="8"/>
        <color indexed="8"/>
        <rFont val="Arial"/>
        <family val="2"/>
      </rPr>
      <t>2</t>
    </r>
  </si>
  <si>
    <r>
      <t xml:space="preserve">¹ </t>
    </r>
    <r>
      <rPr>
        <b/>
        <sz val="8"/>
        <color indexed="8"/>
        <rFont val="Arial"/>
        <family val="2"/>
      </rPr>
      <t xml:space="preserve">Potpomognuta područja i područje Grada Vukovara: P1 područja jedinica lokalne samouprave razvrstanih u I. skupinu po stupnju razvijenosti prema posebnom propisu o regionalnom razvoju Republike Hrvatske </t>
    </r>
  </si>
  <si>
    <r>
      <rPr>
        <b/>
        <vertAlign val="superscript"/>
        <sz val="8"/>
        <color indexed="8"/>
        <rFont val="Arial"/>
        <family val="2"/>
      </rPr>
      <t xml:space="preserve">2 </t>
    </r>
    <r>
      <rPr>
        <b/>
        <sz val="8"/>
        <color indexed="8"/>
        <rFont val="Arial"/>
        <family val="2"/>
      </rPr>
      <t>upisuje se oznaka P1</t>
    </r>
  </si>
  <si>
    <r>
      <rPr>
        <b/>
        <vertAlign val="superscript"/>
        <sz val="8"/>
        <color indexed="8"/>
        <rFont val="Arial"/>
        <family val="2"/>
      </rPr>
      <t>3</t>
    </r>
    <r>
      <rPr>
        <b/>
        <sz val="8"/>
        <color indexed="8"/>
        <rFont val="Arial"/>
        <family val="2"/>
      </rPr>
      <t>oznaka invalidnosti: I* - 100% invalidnost ili pravo na tuđu pomoć i njegu zbog invalidnosti</t>
    </r>
  </si>
  <si>
    <r>
      <rPr>
        <vertAlign val="superscript"/>
        <sz val="8"/>
        <color indexed="8"/>
        <rFont val="Arial"/>
        <family val="2"/>
      </rPr>
      <t>2</t>
    </r>
    <r>
      <rPr>
        <sz val="8"/>
        <color indexed="8"/>
        <rFont val="Arial"/>
        <family val="2"/>
      </rPr>
      <t xml:space="preserve"> Iznos poreza i prireza za koji se umanjuje godišnja obveza poreza i prireza pod 9.5.9. = [(godišnja obveza poreza i prireza pod 9.5.9.) * (postotak iz 4.3.7. stup.4. prve skupine)] * 50%
</t>
    </r>
  </si>
  <si>
    <r>
      <rPr>
        <vertAlign val="superscript"/>
        <sz val="8"/>
        <color indexed="8"/>
        <rFont val="Arial"/>
        <family val="2"/>
      </rPr>
      <t>3</t>
    </r>
    <r>
      <rPr>
        <sz val="8"/>
        <color indexed="8"/>
        <rFont val="Arial"/>
        <family val="2"/>
      </rPr>
      <t>Iznos poreza i prireza za koji se umanjuje godišnja obveza poreza i prireza pod 9.5.9. = [(godišnja obveza poreza i prireza pod 9.5.9.) * (postotak iz 4.1.8.) ] * postotak invalidnosti. Ako se stupanj invalidnosti mijenja tijekom godine, umanjenje godišnje obveze poreza i prireza izračunava se posebno
za pojedini stupanj invalidnosti te se dobiveni iznosi zbrajaju i upisuju.</t>
    </r>
  </si>
  <si>
    <r>
      <t xml:space="preserve">IZNOS DOHOTKA </t>
    </r>
    <r>
      <rPr>
        <b/>
        <vertAlign val="superscript"/>
        <sz val="9"/>
        <color indexed="8"/>
        <rFont val="Arial"/>
        <family val="2"/>
      </rPr>
      <t>3</t>
    </r>
    <r>
      <rPr>
        <b/>
        <sz val="9"/>
        <color indexed="8"/>
        <rFont val="Arial"/>
        <family val="2"/>
      </rPr>
      <t>((zbroj stupca 2. i 5. pod 4.3.1.)</t>
    </r>
  </si>
  <si>
    <r>
      <t xml:space="preserve">IZNOS NAJVIŠE OSNOVICE ZA MJESECE OBAVLJANJA DRUGE DJELATNOSTI </t>
    </r>
    <r>
      <rPr>
        <b/>
        <vertAlign val="superscript"/>
        <sz val="9"/>
        <color indexed="8"/>
        <rFont val="Arial"/>
        <family val="2"/>
      </rPr>
      <t>4</t>
    </r>
  </si>
  <si>
    <r>
      <t xml:space="preserve">IZNOS OSNOVICE ZA OBRAČUN DOPRINOSA </t>
    </r>
    <r>
      <rPr>
        <b/>
        <vertAlign val="superscript"/>
        <sz val="9"/>
        <color indexed="8"/>
        <rFont val="Arial"/>
        <family val="2"/>
      </rPr>
      <t>5</t>
    </r>
  </si>
  <si>
    <r>
      <t>9.6.1. UMANJENJE POREZA I PRIREZA OD SAMOSTALNE DJELATNOSTI NA PODRUČJU GRADA VUKOVARA</t>
    </r>
    <r>
      <rPr>
        <b/>
        <vertAlign val="superscript"/>
        <sz val="12"/>
        <color indexed="8"/>
        <rFont val="Arial"/>
        <family val="2"/>
      </rPr>
      <t>1</t>
    </r>
  </si>
  <si>
    <t>9.6.3. UKUPNO UMANJENJE POREZA I PRIREZA OD SAMOSTALNE DJELATNOSTI (9.6.1.+ 9.6.2.)</t>
  </si>
  <si>
    <r>
      <t>9.6.4. UMANJENJE ZA OLAKŠICU HRVI</t>
    </r>
    <r>
      <rPr>
        <b/>
        <vertAlign val="superscript"/>
        <sz val="12"/>
        <color indexed="8"/>
        <rFont val="Arial"/>
        <family val="2"/>
      </rPr>
      <t>3</t>
    </r>
  </si>
  <si>
    <t>9.6.7. UPLAĆENI PREDUJAM POREZA I PRIREZA U TUZEMSTVU (pod 5.)</t>
  </si>
  <si>
    <t>9.6.9. UPLAĆENI PREDUJAM NA P1 IZ ČL. 46. ST. 2. ZAKONA (iznos pod 4.1.2. st. 6.)</t>
  </si>
  <si>
    <t>9.6.13. RAZLIKA POREZA I PRIREZA ZA UPLATU (9.6.5. - 9.6.11.)</t>
  </si>
  <si>
    <t>MINISTARSTVO FINANCIJA, POREZNA UPRAVA</t>
  </si>
  <si>
    <t>Radoboj</t>
  </si>
  <si>
    <r>
      <t>9.6.2. UMANJENJE POREZA I PRIREZA OD SAMOSTALNE DJELATNOSTI NA POTPOMOGNUTOM PODRUČJU PRVE SKUPINE</t>
    </r>
    <r>
      <rPr>
        <b/>
        <vertAlign val="superscript"/>
        <sz val="12"/>
        <color indexed="8"/>
        <rFont val="Arial"/>
        <family val="2"/>
      </rPr>
      <t>2</t>
    </r>
    <r>
      <rPr>
        <b/>
        <sz val="12"/>
        <color indexed="8"/>
        <rFont val="Arial"/>
        <family val="2"/>
      </rPr>
      <t xml:space="preserve">
</t>
    </r>
  </si>
  <si>
    <t>2
(4.000,00)</t>
  </si>
  <si>
    <t>Kutjevo</t>
  </si>
  <si>
    <t>Mihovljan</t>
  </si>
  <si>
    <t>9.5.2. DIO POREZNE OSNOVICE DO 360.000,00 kn ZA PRIMJENU STOPE 20%</t>
  </si>
  <si>
    <t>9.5.5. GODIŠNJI POREZ PO STOPI 20% ((9.5.2. + 9.5.3.) * 20%)</t>
  </si>
  <si>
    <t>9.5.6. GODIŠNJI POREZ PO STOPI 30% (9.5.4. * 30%)</t>
  </si>
  <si>
    <r>
      <t xml:space="preserve">9.5.3. UVEĆANJE POREZNE OSNOVICE IZ 9.5.2. ZA IZNOS DO 12.500,00
 STOPE 20% (NA IDUĆIH 132.000,00 kn) </t>
    </r>
    <r>
      <rPr>
        <b/>
        <vertAlign val="superscript"/>
        <sz val="11"/>
        <color indexed="8"/>
        <rFont val="Calibri"/>
        <family val="2"/>
      </rPr>
      <t>1</t>
    </r>
  </si>
  <si>
    <t xml:space="preserve">9.5.4. DIO POREZNE OSNOVICE ZA PRIMJENU STOPE 30% (9.5.1.-9.5.2.-9.5.3.) </t>
  </si>
  <si>
    <r>
      <rPr>
        <vertAlign val="superscript"/>
        <sz val="11"/>
        <color indexed="8"/>
        <rFont val="Calibri"/>
        <family val="2"/>
      </rPr>
      <t xml:space="preserve">1 </t>
    </r>
    <r>
      <rPr>
        <sz val="8"/>
        <color indexed="8"/>
        <rFont val="Calibri"/>
        <family val="2"/>
      </rPr>
      <t>Sukladno članku 19. stavku 2. Zakona godišnja porezna osnovica za primjenu stope od 20% uvećava se za ostvareni iznos drugog dohotka iz članka 39. Zakona uz uvjet da iznos tako ostvarenog dohotka godišnje ne prelazi peterostruki iznos osnovice osobnog odbitka (dohodak pod 4.2.3. je manji ili jednak iznosu od 12.500,00 kuna)</t>
    </r>
  </si>
  <si>
    <t>PRIJAVA POREZA NA DOHODAK ZA 2022. godinu</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</si>
</sst>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_ ;\-#,##0.00\ "/>
    <numFmt numFmtId="167" formatCode="#,##0_ ;\-#,##0\ "/>
    <numFmt numFmtId="168" formatCode="0_ ;\-0\ "/>
    <numFmt numFmtId="169" formatCode="_-* #,##0.00\ _€_-;\-* #,##0.00\ _€_-;_-* &quot;-&quot;??\ _€_-;_-@_-"/>
    <numFmt numFmtId="170" formatCode="0.000%"/>
  </numFmts>
  <fonts count="103">
    <font>
      <sz val="11"/>
      <color theme="1"/>
      <name val="Calibri"/>
      <family val="2"/>
    </font>
    <font>
      <sz val="11"/>
      <color indexed="8"/>
      <name val="Calibri"/>
      <family val="2"/>
    </font>
    <font>
      <sz val="8"/>
      <color indexed="8"/>
      <name val="Arial"/>
      <family val="2"/>
    </font>
    <font>
      <b/>
      <sz val="8"/>
      <color indexed="8"/>
      <name val="Arial"/>
      <family val="2"/>
    </font>
    <font>
      <sz val="10"/>
      <name val="Arial"/>
      <family val="2"/>
    </font>
    <font>
      <b/>
      <sz val="10"/>
      <name val="Arial"/>
      <family val="2"/>
    </font>
    <font>
      <sz val="9"/>
      <color indexed="8"/>
      <name val="Arial"/>
      <family val="2"/>
    </font>
    <font>
      <b/>
      <sz val="12"/>
      <color indexed="8"/>
      <name val="Arial"/>
      <family val="2"/>
    </font>
    <font>
      <vertAlign val="superscript"/>
      <sz val="8"/>
      <color indexed="8"/>
      <name val="Arial"/>
      <family val="2"/>
    </font>
    <font>
      <vertAlign val="superscript"/>
      <sz val="11"/>
      <color indexed="9"/>
      <name val="Calibri"/>
      <family val="2"/>
    </font>
    <font>
      <vertAlign val="superscript"/>
      <sz val="11"/>
      <color indexed="8"/>
      <name val="Calibri"/>
      <family val="2"/>
    </font>
    <font>
      <sz val="8"/>
      <color indexed="8"/>
      <name val="Calibri"/>
      <family val="2"/>
    </font>
    <font>
      <b/>
      <vertAlign val="superscript"/>
      <sz val="11"/>
      <color indexed="8"/>
      <name val="Calibri"/>
      <family val="2"/>
    </font>
    <font>
      <vertAlign val="superscript"/>
      <sz val="8"/>
      <color indexed="8"/>
      <name val="Calibri"/>
      <family val="2"/>
    </font>
    <font>
      <vertAlign val="superscript"/>
      <sz val="9"/>
      <color indexed="8"/>
      <name val="Arial"/>
      <family val="2"/>
    </font>
    <font>
      <b/>
      <sz val="9"/>
      <color indexed="8"/>
      <name val="Arial"/>
      <family val="2"/>
    </font>
    <font>
      <b/>
      <sz val="12"/>
      <color indexed="8"/>
      <name val="Calibri"/>
      <family val="2"/>
    </font>
    <font>
      <b/>
      <vertAlign val="superscript"/>
      <sz val="9"/>
      <color indexed="8"/>
      <name val="Arial"/>
      <family val="2"/>
    </font>
    <font>
      <b/>
      <sz val="12"/>
      <name val="Arial"/>
      <family val="2"/>
    </font>
    <font>
      <b/>
      <vertAlign val="superscript"/>
      <sz val="12"/>
      <color indexed="8"/>
      <name val="Arial"/>
      <family val="2"/>
    </font>
    <font>
      <b/>
      <vertAlign val="superscript"/>
      <sz val="8"/>
      <color indexed="8"/>
      <name val="Arial"/>
      <family val="2"/>
    </font>
    <font>
      <b/>
      <sz val="11"/>
      <name val="Arial"/>
      <family val="2"/>
    </font>
    <font>
      <sz val="11"/>
      <color indexed="9"/>
      <name val="Calibri"/>
      <family val="2"/>
    </font>
    <font>
      <sz val="11"/>
      <color indexed="17"/>
      <name val="Calibri"/>
      <family val="2"/>
    </font>
    <font>
      <sz val="10"/>
      <color indexed="8"/>
      <name val="Arial"/>
      <family val="2"/>
    </font>
    <font>
      <u val="single"/>
      <sz val="11"/>
      <color indexed="12"/>
      <name val="Calibri"/>
      <family val="2"/>
    </font>
    <font>
      <b/>
      <sz val="11"/>
      <color indexed="63"/>
      <name val="Calibri"/>
      <family val="2"/>
    </font>
    <font>
      <b/>
      <sz val="11"/>
      <color indexed="8"/>
      <name val="Calibri"/>
      <family val="2"/>
    </font>
    <font>
      <b/>
      <sz val="10"/>
      <color indexed="8"/>
      <name val="Arial"/>
      <family val="2"/>
    </font>
    <font>
      <b/>
      <sz val="11"/>
      <color indexed="52"/>
      <name val="Calibri"/>
      <family val="2"/>
    </font>
    <font>
      <sz val="11"/>
      <name val="Calibri"/>
      <family val="2"/>
    </font>
    <font>
      <b/>
      <sz val="11"/>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11"/>
      <color indexed="8"/>
      <name val="Arial"/>
      <family val="2"/>
    </font>
    <font>
      <sz val="6"/>
      <color indexed="8"/>
      <name val="Arial"/>
      <family val="2"/>
    </font>
    <font>
      <sz val="10"/>
      <color indexed="8"/>
      <name val="Calibri"/>
      <family val="2"/>
    </font>
    <font>
      <b/>
      <sz val="6"/>
      <color indexed="8"/>
      <name val="Arial"/>
      <family val="2"/>
    </font>
    <font>
      <sz val="12"/>
      <color indexed="8"/>
      <name val="Arial"/>
      <family val="2"/>
    </font>
    <font>
      <b/>
      <sz val="10"/>
      <color indexed="8"/>
      <name val="Calibri"/>
      <family val="2"/>
    </font>
    <font>
      <sz val="9"/>
      <color indexed="8"/>
      <name val="Calibri"/>
      <family val="2"/>
    </font>
    <font>
      <sz val="12"/>
      <color indexed="8"/>
      <name val="Calibri"/>
      <family val="2"/>
    </font>
    <font>
      <b/>
      <sz val="11"/>
      <color indexed="8"/>
      <name val="Arial"/>
      <family val="2"/>
    </font>
    <font>
      <b/>
      <sz val="12"/>
      <color indexed="9"/>
      <name val="Calibri"/>
      <family val="2"/>
    </font>
    <font>
      <b/>
      <sz val="12"/>
      <name val="Calibri"/>
      <family val="2"/>
    </font>
    <font>
      <b/>
      <sz val="8"/>
      <color indexed="8"/>
      <name val="Calibri"/>
      <family val="2"/>
    </font>
    <font>
      <b/>
      <sz val="10.5"/>
      <color indexed="8"/>
      <name val="Calibri"/>
      <family val="2"/>
    </font>
    <font>
      <sz val="12"/>
      <color indexed="9"/>
      <name val="Arial"/>
      <family val="2"/>
    </font>
    <font>
      <sz val="12"/>
      <color indexed="9"/>
      <name val="Calibri"/>
      <family val="2"/>
    </font>
    <font>
      <u val="single"/>
      <sz val="11"/>
      <color indexed="20"/>
      <name val="Calibri"/>
      <family val="2"/>
    </font>
    <font>
      <sz val="8"/>
      <name val="Segoe UI"/>
      <family val="2"/>
    </font>
    <font>
      <sz val="11"/>
      <color theme="0"/>
      <name val="Calibri"/>
      <family val="2"/>
    </font>
    <font>
      <sz val="11"/>
      <color rgb="FF006100"/>
      <name val="Calibri"/>
      <family val="2"/>
    </font>
    <font>
      <sz val="10"/>
      <color theme="1"/>
      <name val="Arial"/>
      <family val="2"/>
    </font>
    <font>
      <u val="single"/>
      <sz val="11"/>
      <color theme="10"/>
      <name val="Calibri"/>
      <family val="2"/>
    </font>
    <font>
      <b/>
      <sz val="11"/>
      <color rgb="FF3F3F3F"/>
      <name val="Calibri"/>
      <family val="2"/>
    </font>
    <font>
      <b/>
      <sz val="11"/>
      <color theme="1"/>
      <name val="Calibri"/>
      <family val="2"/>
    </font>
    <font>
      <b/>
      <sz val="10"/>
      <color theme="1"/>
      <name val="Arial"/>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sz val="11"/>
      <color rgb="FF3F3F76"/>
      <name val="Calibri"/>
      <family val="2"/>
    </font>
    <font>
      <sz val="11"/>
      <color theme="1"/>
      <name val="Arial"/>
      <family val="2"/>
    </font>
    <font>
      <sz val="9"/>
      <color theme="1"/>
      <name val="Arial"/>
      <family val="2"/>
    </font>
    <font>
      <sz val="6"/>
      <color theme="1"/>
      <name val="Arial"/>
      <family val="2"/>
    </font>
    <font>
      <sz val="8"/>
      <color theme="1"/>
      <name val="Arial"/>
      <family val="2"/>
    </font>
    <font>
      <b/>
      <sz val="9"/>
      <color theme="1"/>
      <name val="Arial"/>
      <family val="2"/>
    </font>
    <font>
      <sz val="10"/>
      <color theme="1"/>
      <name val="Calibri"/>
      <family val="2"/>
    </font>
    <font>
      <b/>
      <sz val="12"/>
      <color theme="1"/>
      <name val="Calibri"/>
      <family val="2"/>
    </font>
    <font>
      <b/>
      <sz val="6"/>
      <color theme="1"/>
      <name val="Arial"/>
      <family val="2"/>
    </font>
    <font>
      <sz val="12"/>
      <color rgb="FF0A0101"/>
      <name val="Arial"/>
      <family val="2"/>
    </font>
    <font>
      <sz val="9"/>
      <color rgb="FF000000"/>
      <name val="Arial"/>
      <family val="2"/>
    </font>
    <font>
      <b/>
      <sz val="10"/>
      <color theme="1"/>
      <name val="Calibri"/>
      <family val="2"/>
    </font>
    <font>
      <sz val="9"/>
      <color theme="1"/>
      <name val="Calibri"/>
      <family val="2"/>
    </font>
    <font>
      <sz val="8"/>
      <color theme="1"/>
      <name val="Calibri"/>
      <family val="2"/>
    </font>
    <font>
      <b/>
      <sz val="12"/>
      <color theme="1"/>
      <name val="Arial"/>
      <family val="2"/>
    </font>
    <font>
      <b/>
      <sz val="8"/>
      <color theme="1"/>
      <name val="Arial"/>
      <family val="2"/>
    </font>
    <font>
      <sz val="12"/>
      <color theme="1"/>
      <name val="Calibri"/>
      <family val="2"/>
    </font>
    <font>
      <sz val="12"/>
      <color theme="1"/>
      <name val="Arial"/>
      <family val="2"/>
    </font>
    <font>
      <b/>
      <sz val="11"/>
      <color theme="1"/>
      <name val="Arial"/>
      <family val="2"/>
    </font>
    <font>
      <b/>
      <sz val="12"/>
      <color theme="0"/>
      <name val="Calibri"/>
      <family val="2"/>
    </font>
    <font>
      <b/>
      <sz val="8"/>
      <color theme="1"/>
      <name val="Calibri"/>
      <family val="2"/>
    </font>
    <font>
      <b/>
      <sz val="10.5"/>
      <color theme="1"/>
      <name val="Calibri"/>
      <family val="2"/>
    </font>
    <font>
      <sz val="12"/>
      <color theme="0"/>
      <name val="Calibri"/>
      <family val="2"/>
    </font>
    <font>
      <sz val="12"/>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theme="0" tint="-0.24993999302387238"/>
        <bgColor indexed="64"/>
      </patternFill>
    </fill>
    <fill>
      <patternFill patternType="solid">
        <fgColor rgb="FFEFF4FB"/>
        <bgColor indexed="64"/>
      </patternFill>
    </fill>
    <fill>
      <patternFill patternType="solid">
        <fgColor rgb="FFFFC7CE"/>
        <bgColor indexed="64"/>
      </patternFill>
    </fill>
    <fill>
      <patternFill patternType="solid">
        <fgColor theme="3" tint="0.3999499976634979"/>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0"/>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hair">
        <color rgb="FF7F7F7F"/>
      </left>
      <right style="hair">
        <color rgb="FF7F7F7F"/>
      </right>
      <top style="hair">
        <color rgb="FF7F7F7F"/>
      </top>
      <bottom style="hair">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thin"/>
      <right style="hair"/>
      <top/>
      <bottom/>
    </border>
    <border>
      <left/>
      <right/>
      <top style="thin"/>
      <bottom style="thin"/>
    </border>
    <border>
      <left style="thin"/>
      <right/>
      <top style="thin"/>
      <bottom style="thin"/>
    </border>
    <border>
      <left style="thin"/>
      <right/>
      <top/>
      <bottom style="thin"/>
    </border>
    <border>
      <left style="thin">
        <color rgb="FF3F3F3F"/>
      </left>
      <right style="thin">
        <color rgb="FF3F3F3F"/>
      </right>
      <top/>
      <bottom style="thin">
        <color rgb="FF3F3F3F"/>
      </bottom>
    </border>
    <border>
      <left style="thin">
        <color rgb="FF3F3F3F"/>
      </left>
      <right/>
      <top/>
      <bottom style="thin">
        <color rgb="FF3F3F3F"/>
      </bottom>
    </border>
    <border>
      <left/>
      <right/>
      <top/>
      <bottom style="thin"/>
    </border>
    <border>
      <left/>
      <right style="thin"/>
      <top style="thin"/>
      <bottom style="thin"/>
    </border>
    <border>
      <left/>
      <right style="hair">
        <color rgb="FF7F7F7F"/>
      </right>
      <top style="thin"/>
      <bottom style="thin"/>
    </border>
    <border>
      <left/>
      <right style="thin"/>
      <top/>
      <bottom style="thin"/>
    </border>
    <border>
      <left style="thin">
        <color rgb="FF3F3F3F"/>
      </left>
      <right/>
      <top style="thin">
        <color rgb="FF3F3F3F"/>
      </top>
      <bottom style="thin"/>
    </border>
    <border>
      <left/>
      <right/>
      <top style="thin">
        <color rgb="FF3F3F3F"/>
      </top>
      <bottom style="thin"/>
    </border>
    <border>
      <left/>
      <right style="thin">
        <color rgb="FF3F3F3F"/>
      </right>
      <top style="thin">
        <color rgb="FF3F3F3F"/>
      </top>
      <bottom style="thin"/>
    </border>
    <border>
      <left style="thin">
        <color rgb="FF3F3F3F"/>
      </left>
      <right style="thin">
        <color rgb="FF3F3F3F"/>
      </right>
      <top style="thin">
        <color rgb="FF3F3F3F"/>
      </top>
      <bottom/>
    </border>
    <border>
      <left style="hair">
        <color rgb="FF7F7F7F"/>
      </left>
      <right style="hair">
        <color rgb="FF7F7F7F"/>
      </right>
      <top style="thin"/>
      <bottom style="thin"/>
    </border>
    <border>
      <left style="hair">
        <color rgb="FF7F7F7F"/>
      </left>
      <right style="thin"/>
      <top style="thin"/>
      <bottom style="thin"/>
    </border>
    <border>
      <left style="thin">
        <color rgb="FF3F3F3F"/>
      </left>
      <right/>
      <top style="thin"/>
      <bottom style="thin">
        <color rgb="FF3F3F3F"/>
      </bottom>
    </border>
    <border>
      <left/>
      <right/>
      <top style="thin"/>
      <bottom style="thin">
        <color rgb="FF3F3F3F"/>
      </bottom>
    </border>
    <border>
      <left/>
      <right style="thin">
        <color rgb="FF3F3F3F"/>
      </right>
      <top style="thin"/>
      <bottom style="thin">
        <color rgb="FF3F3F3F"/>
      </bottom>
    </border>
    <border>
      <left style="thin">
        <color rgb="FF3F3F3F"/>
      </left>
      <right/>
      <top style="thin">
        <color rgb="FF3F3F3F"/>
      </top>
      <bottom style="thin">
        <color rgb="FF3F3F3F"/>
      </bottom>
    </border>
    <border>
      <left/>
      <right/>
      <top style="thin">
        <color rgb="FF3F3F3F"/>
      </top>
      <bottom style="thin">
        <color rgb="FF3F3F3F"/>
      </bottom>
    </border>
    <border>
      <left/>
      <right style="thin"/>
      <top style="thin">
        <color rgb="FF3F3F3F"/>
      </top>
      <bottom style="thin">
        <color rgb="FF3F3F3F"/>
      </bottom>
    </border>
    <border>
      <left/>
      <right style="hair">
        <color rgb="FF7F7F7F"/>
      </right>
      <top/>
      <bottom/>
    </border>
    <border>
      <left style="thin">
        <color rgb="FF3F3F3F"/>
      </left>
      <right/>
      <top style="thin"/>
      <bottom style="thin"/>
    </border>
    <border>
      <left/>
      <right style="thin"/>
      <top style="thin"/>
      <bottom style="thin">
        <color rgb="FF3F3F3F"/>
      </bottom>
    </border>
    <border>
      <left style="hair"/>
      <right style="hair"/>
      <top/>
      <bottom/>
    </border>
    <border>
      <left style="hair"/>
      <right/>
      <top/>
      <bottom/>
    </border>
    <border>
      <left style="thin">
        <color rgb="FF3F3F3F"/>
      </left>
      <right/>
      <top style="thin"/>
      <bottom/>
    </border>
    <border>
      <left style="thin"/>
      <right style="hair"/>
      <top style="thin"/>
      <bottom style="thin"/>
    </border>
    <border>
      <left style="hair"/>
      <right style="hair"/>
      <top style="thin"/>
      <bottom style="thin"/>
    </border>
    <border>
      <left style="hair"/>
      <right style="thin"/>
      <top style="thin"/>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0" fillId="20" borderId="1" applyNumberFormat="0" applyFont="0" applyAlignment="0" applyProtection="0"/>
    <xf numFmtId="0" fontId="61" fillId="21" borderId="0" applyNumberFormat="0" applyBorder="0" applyAlignment="0" applyProtection="0"/>
    <xf numFmtId="166" fontId="62" fillId="0" borderId="2" applyAlignment="0">
      <protection hidden="1"/>
    </xf>
    <xf numFmtId="167" fontId="62" fillId="0" borderId="2" applyAlignment="0">
      <protection hidden="1"/>
    </xf>
    <xf numFmtId="168" fontId="62" fillId="0" borderId="2" applyAlignment="0">
      <protection hidden="1"/>
    </xf>
    <xf numFmtId="10" fontId="62" fillId="0" borderId="2" applyFill="0" applyBorder="0" applyAlignment="0">
      <protection hidden="1"/>
    </xf>
    <xf numFmtId="0" fontId="63" fillId="0" borderId="0" applyNumberForma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4" fillId="27" borderId="3" applyNumberFormat="0" applyAlignment="0" applyProtection="0"/>
    <xf numFmtId="0" fontId="65" fillId="28" borderId="3" applyNumberFormat="0" applyAlignment="0" applyProtection="0"/>
    <xf numFmtId="0" fontId="66" fillId="28" borderId="3" applyNumberFormat="0" applyAlignment="0" applyProtection="0"/>
    <xf numFmtId="0" fontId="66" fillId="28" borderId="3" applyNumberFormat="0" applyAlignment="0" applyProtection="0"/>
    <xf numFmtId="0" fontId="66" fillId="28" borderId="3" applyNumberFormat="0" applyAlignment="0" applyProtection="0"/>
    <xf numFmtId="0" fontId="66" fillId="28" borderId="3" applyNumberFormat="0" applyAlignment="0" applyProtection="0"/>
    <xf numFmtId="0" fontId="66" fillId="28" borderId="3" applyNumberFormat="0" applyAlignment="0" applyProtection="0"/>
    <xf numFmtId="0" fontId="66" fillId="28" borderId="3" applyNumberFormat="0" applyAlignment="0" applyProtection="0"/>
    <xf numFmtId="0" fontId="66" fillId="28" borderId="3" applyNumberFormat="0" applyAlignment="0" applyProtection="0"/>
    <xf numFmtId="0" fontId="65" fillId="28" borderId="3" applyNumberFormat="0" applyAlignment="0" applyProtection="0"/>
    <xf numFmtId="0" fontId="65" fillId="28" borderId="3" applyNumberFormat="0" applyAlignment="0" applyProtection="0"/>
    <xf numFmtId="0" fontId="65" fillId="28" borderId="3" applyNumberFormat="0" applyAlignment="0" applyProtection="0"/>
    <xf numFmtId="0" fontId="65" fillId="28" borderId="3" applyNumberFormat="0" applyAlignment="0" applyProtection="0"/>
    <xf numFmtId="0" fontId="65" fillId="28" borderId="3" applyNumberFormat="0" applyAlignment="0" applyProtection="0"/>
    <xf numFmtId="0" fontId="65" fillId="28" borderId="3" applyNumberFormat="0" applyAlignment="0" applyProtection="0"/>
    <xf numFmtId="0" fontId="67" fillId="27" borderId="4" applyNumberFormat="0" applyAlignment="0" applyProtection="0"/>
    <xf numFmtId="0" fontId="30" fillId="29" borderId="5" applyNumberFormat="0" applyFill="0" applyBorder="0" applyAlignment="0" applyProtection="0"/>
    <xf numFmtId="0" fontId="31" fillId="29" borderId="5" applyNumberFormat="0" applyProtection="0">
      <alignment vertical="top"/>
    </xf>
    <xf numFmtId="0" fontId="31" fillId="29" borderId="5" applyNumberFormat="0" applyProtection="0">
      <alignment vertical="top"/>
    </xf>
    <xf numFmtId="0" fontId="31" fillId="29" borderId="5" applyNumberFormat="0" applyProtection="0">
      <alignment vertical="top"/>
    </xf>
    <xf numFmtId="0" fontId="31" fillId="29" borderId="5" applyNumberFormat="0" applyProtection="0">
      <alignment vertical="top"/>
    </xf>
    <xf numFmtId="0" fontId="31" fillId="29" borderId="5" applyNumberFormat="0" applyProtection="0">
      <alignment vertical="top"/>
    </xf>
    <xf numFmtId="0" fontId="31" fillId="29" borderId="5" applyNumberFormat="0" applyProtection="0">
      <alignment vertical="top"/>
    </xf>
    <xf numFmtId="0" fontId="31" fillId="29" borderId="5" applyNumberFormat="0" applyProtection="0">
      <alignment vertical="top"/>
    </xf>
    <xf numFmtId="0" fontId="30" fillId="29" borderId="5" applyNumberFormat="0" applyFill="0" applyBorder="0" applyAlignment="0" applyProtection="0"/>
    <xf numFmtId="0" fontId="30" fillId="29" borderId="5" applyNumberFormat="0" applyFill="0" applyBorder="0" applyAlignment="0" applyProtection="0"/>
    <xf numFmtId="0" fontId="30" fillId="29" borderId="5" applyNumberFormat="0" applyFill="0" applyBorder="0" applyAlignment="0" applyProtection="0"/>
    <xf numFmtId="0" fontId="30" fillId="29" borderId="5" applyNumberFormat="0" applyFill="0" applyBorder="0" applyAlignment="0" applyProtection="0"/>
    <xf numFmtId="0" fontId="30" fillId="29" borderId="5" applyNumberFormat="0" applyFill="0" applyBorder="0" applyAlignment="0" applyProtection="0"/>
    <xf numFmtId="0" fontId="30" fillId="29" borderId="5"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60" fillId="31" borderId="2" applyNumberFormat="0">
      <alignment vertical="center" wrapText="1"/>
      <protection/>
    </xf>
    <xf numFmtId="0" fontId="73" fillId="32" borderId="0" applyNumberFormat="0" applyBorder="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0" fontId="76" fillId="33" borderId="10"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65" fillId="0" borderId="11" applyNumberFormat="0" applyFill="0" applyAlignment="0" applyProtection="0"/>
    <xf numFmtId="0" fontId="79" fillId="34" borderId="4" applyNumberFormat="0" applyAlignment="0" applyProtection="0"/>
    <xf numFmtId="4" fontId="4" fillId="29" borderId="2" applyAlignment="0">
      <protection locked="0"/>
    </xf>
    <xf numFmtId="14" fontId="4" fillId="29" borderId="2">
      <alignment horizontal="left" vertical="center" indent="1"/>
      <protection locked="0"/>
    </xf>
    <xf numFmtId="10" fontId="4" fillId="29" borderId="2">
      <alignment vertical="top"/>
      <protection locked="0"/>
    </xf>
    <xf numFmtId="49" fontId="4" fillId="29" borderId="2" applyNumberFormat="0">
      <alignment vertical="center"/>
      <protection locked="0"/>
    </xf>
    <xf numFmtId="166" fontId="62" fillId="29" borderId="2" applyAlignment="0">
      <protection locked="0"/>
    </xf>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cellStyleXfs>
  <cellXfs count="547">
    <xf numFmtId="0" fontId="0" fillId="0" borderId="0" xfId="0" applyFont="1" applyAlignment="1">
      <alignment/>
    </xf>
    <xf numFmtId="0" fontId="0" fillId="0" borderId="0" xfId="0" applyAlignment="1">
      <alignment/>
    </xf>
    <xf numFmtId="0" fontId="80" fillId="0" borderId="0" xfId="0" applyFont="1" applyAlignment="1" applyProtection="1">
      <alignment/>
      <protection hidden="1"/>
    </xf>
    <xf numFmtId="49" fontId="81" fillId="0" borderId="2" xfId="0" applyNumberFormat="1" applyFont="1" applyBorder="1" applyAlignment="1" applyProtection="1">
      <alignment horizontal="center" vertical="center" wrapText="1"/>
      <protection hidden="1"/>
    </xf>
    <xf numFmtId="0" fontId="65" fillId="28" borderId="0" xfId="59" applyBorder="1" applyAlignment="1" applyProtection="1">
      <alignment/>
      <protection hidden="1"/>
    </xf>
    <xf numFmtId="0" fontId="65" fillId="28" borderId="12" xfId="59" applyBorder="1" applyAlignment="1" applyProtection="1">
      <alignment/>
      <protection hidden="1"/>
    </xf>
    <xf numFmtId="0" fontId="65" fillId="28" borderId="13" xfId="59" applyBorder="1" applyAlignment="1" applyProtection="1">
      <alignment/>
      <protection hidden="1"/>
    </xf>
    <xf numFmtId="0" fontId="65" fillId="28" borderId="14" xfId="59" applyBorder="1" applyAlignment="1" applyProtection="1">
      <alignment/>
      <protection hidden="1"/>
    </xf>
    <xf numFmtId="0" fontId="65" fillId="28" borderId="15" xfId="59" applyBorder="1" applyAlignment="1" applyProtection="1">
      <alignment/>
      <protection hidden="1"/>
    </xf>
    <xf numFmtId="0" fontId="65" fillId="28" borderId="16" xfId="59" applyBorder="1" applyAlignment="1" applyProtection="1">
      <alignment/>
      <protection hidden="1"/>
    </xf>
    <xf numFmtId="0" fontId="0" fillId="0" borderId="17" xfId="0" applyBorder="1" applyAlignment="1">
      <alignment/>
    </xf>
    <xf numFmtId="0" fontId="0" fillId="0" borderId="0" xfId="0" applyBorder="1" applyAlignment="1">
      <alignment/>
    </xf>
    <xf numFmtId="0" fontId="62" fillId="0" borderId="0" xfId="0" applyFont="1" applyAlignment="1" applyProtection="1">
      <alignment/>
      <protection hidden="1"/>
    </xf>
    <xf numFmtId="0" fontId="66" fillId="0" borderId="0" xfId="0" applyFont="1" applyAlignment="1" applyProtection="1">
      <alignment horizontal="left" vertical="center"/>
      <protection hidden="1"/>
    </xf>
    <xf numFmtId="0" fontId="81" fillId="0" borderId="17" xfId="0" applyFont="1" applyBorder="1" applyAlignment="1" applyProtection="1">
      <alignment horizontal="center" vertical="center"/>
      <protection hidden="1"/>
    </xf>
    <xf numFmtId="0" fontId="81" fillId="0" borderId="18" xfId="0" applyFont="1" applyBorder="1" applyAlignment="1" applyProtection="1">
      <alignment horizontal="center" vertical="center"/>
      <protection hidden="1"/>
    </xf>
    <xf numFmtId="0" fontId="82" fillId="0" borderId="19" xfId="0" applyFont="1" applyBorder="1" applyAlignment="1" applyProtection="1">
      <alignment horizontal="center" vertical="center"/>
      <protection hidden="1"/>
    </xf>
    <xf numFmtId="0" fontId="81" fillId="0" borderId="19" xfId="0" applyFont="1" applyBorder="1" applyAlignment="1" applyProtection="1">
      <alignment horizontal="center" vertical="center"/>
      <protection hidden="1"/>
    </xf>
    <xf numFmtId="4" fontId="65" fillId="28" borderId="3" xfId="46" applyNumberFormat="1" applyAlignment="1" applyProtection="1">
      <alignment vertical="center"/>
      <protection hidden="1"/>
    </xf>
    <xf numFmtId="49" fontId="65" fillId="28" borderId="3" xfId="46" applyNumberFormat="1" applyAlignment="1" applyProtection="1">
      <alignment horizontal="center" vertical="center" wrapText="1"/>
      <protection hidden="1"/>
    </xf>
    <xf numFmtId="0" fontId="83" fillId="0" borderId="20" xfId="0" applyFont="1" applyBorder="1" applyAlignment="1" applyProtection="1">
      <alignment horizontal="center" vertical="center"/>
      <protection hidden="1"/>
    </xf>
    <xf numFmtId="0" fontId="81" fillId="0" borderId="19" xfId="0" applyFont="1" applyBorder="1" applyAlignment="1" applyProtection="1">
      <alignment horizontal="center" vertical="center" wrapText="1"/>
      <protection hidden="1"/>
    </xf>
    <xf numFmtId="0" fontId="83" fillId="0" borderId="19" xfId="0" applyFont="1" applyBorder="1" applyAlignment="1" applyProtection="1">
      <alignment horizontal="center" vertical="center"/>
      <protection hidden="1"/>
    </xf>
    <xf numFmtId="0" fontId="83" fillId="0" borderId="2" xfId="0" applyFont="1" applyBorder="1" applyAlignment="1" applyProtection="1">
      <alignment horizontal="center" vertical="center" wrapText="1"/>
      <protection hidden="1"/>
    </xf>
    <xf numFmtId="0" fontId="81" fillId="0" borderId="0" xfId="0" applyFont="1" applyAlignment="1" applyProtection="1">
      <alignment vertical="center"/>
      <protection hidden="1"/>
    </xf>
    <xf numFmtId="0" fontId="84" fillId="0" borderId="2" xfId="0" applyFont="1" applyBorder="1" applyAlignment="1" applyProtection="1">
      <alignment horizontal="center" vertical="center"/>
      <protection hidden="1"/>
    </xf>
    <xf numFmtId="0" fontId="81" fillId="0" borderId="21" xfId="0" applyFont="1" applyBorder="1" applyAlignment="1" applyProtection="1">
      <alignment vertical="center"/>
      <protection hidden="1"/>
    </xf>
    <xf numFmtId="0" fontId="0" fillId="0" borderId="19" xfId="0" applyBorder="1" applyAlignment="1">
      <alignment/>
    </xf>
    <xf numFmtId="0" fontId="0" fillId="0" borderId="18" xfId="0" applyBorder="1" applyAlignment="1">
      <alignment/>
    </xf>
    <xf numFmtId="0" fontId="85" fillId="0" borderId="0" xfId="0" applyFont="1" applyAlignment="1" applyProtection="1">
      <alignment/>
      <protection hidden="1"/>
    </xf>
    <xf numFmtId="0" fontId="86" fillId="0" borderId="0" xfId="0" applyFont="1" applyAlignment="1" applyProtection="1">
      <alignment horizontal="right" vertical="center"/>
      <protection hidden="1"/>
    </xf>
    <xf numFmtId="0" fontId="62" fillId="0" borderId="0" xfId="0" applyFont="1" applyAlignment="1" applyProtection="1">
      <alignment vertical="center"/>
      <protection hidden="1"/>
    </xf>
    <xf numFmtId="0" fontId="81" fillId="0" borderId="0" xfId="0" applyFont="1" applyAlignment="1" applyProtection="1">
      <alignment horizontal="right" vertical="center"/>
      <protection hidden="1"/>
    </xf>
    <xf numFmtId="0" fontId="84" fillId="0" borderId="22" xfId="0" applyFont="1" applyBorder="1" applyAlignment="1" applyProtection="1">
      <alignment horizontal="center" vertical="center"/>
      <protection hidden="1"/>
    </xf>
    <xf numFmtId="0" fontId="84" fillId="0" borderId="23" xfId="0" applyFont="1" applyBorder="1" applyAlignment="1" applyProtection="1">
      <alignment horizontal="center" vertical="center"/>
      <protection hidden="1"/>
    </xf>
    <xf numFmtId="49" fontId="83" fillId="0" borderId="19" xfId="0" applyNumberFormat="1" applyFont="1" applyBorder="1" applyAlignment="1" applyProtection="1">
      <alignment horizontal="center" vertical="center" textRotation="90" wrapText="1"/>
      <protection hidden="1"/>
    </xf>
    <xf numFmtId="0" fontId="65" fillId="0" borderId="0" xfId="0" applyFont="1" applyAlignment="1">
      <alignment/>
    </xf>
    <xf numFmtId="0" fontId="85" fillId="0" borderId="0" xfId="0" applyFont="1" applyAlignment="1">
      <alignment/>
    </xf>
    <xf numFmtId="0" fontId="85" fillId="0" borderId="0" xfId="0" applyFont="1" applyAlignment="1">
      <alignment horizontal="right"/>
    </xf>
    <xf numFmtId="4" fontId="0" fillId="0" borderId="0" xfId="0" applyNumberFormat="1" applyAlignment="1">
      <alignment/>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Fill="1" applyBorder="1" applyAlignment="1">
      <alignment/>
    </xf>
    <xf numFmtId="0" fontId="62" fillId="0" borderId="0" xfId="0" applyFont="1" applyAlignment="1" applyProtection="1" quotePrefix="1">
      <alignment vertical="center"/>
      <protection locked="0"/>
    </xf>
    <xf numFmtId="0" fontId="62" fillId="0" borderId="0" xfId="0" applyFont="1" applyAlignment="1">
      <alignment vertical="center"/>
    </xf>
    <xf numFmtId="0" fontId="87" fillId="0" borderId="18" xfId="0" applyFont="1" applyBorder="1" applyAlignment="1" applyProtection="1">
      <alignment horizontal="center" vertical="center"/>
      <protection hidden="1"/>
    </xf>
    <xf numFmtId="4" fontId="65" fillId="28" borderId="24" xfId="46" applyNumberFormat="1" applyBorder="1" applyAlignment="1" applyProtection="1">
      <alignment vertical="center"/>
      <protection hidden="1"/>
    </xf>
    <xf numFmtId="4" fontId="65" fillId="28" borderId="25" xfId="46" applyNumberFormat="1" applyBorder="1" applyAlignment="1" applyProtection="1">
      <alignment vertical="center"/>
      <protection hidden="1"/>
    </xf>
    <xf numFmtId="0" fontId="0" fillId="0" borderId="0" xfId="0" applyAlignment="1">
      <alignment/>
    </xf>
    <xf numFmtId="0" fontId="0" fillId="0" borderId="0" xfId="0" applyAlignment="1">
      <alignment/>
    </xf>
    <xf numFmtId="0" fontId="0" fillId="0" borderId="0" xfId="0" applyAlignment="1" applyProtection="1">
      <alignment/>
      <protection hidden="1"/>
    </xf>
    <xf numFmtId="14" fontId="62" fillId="0" borderId="0" xfId="0" applyNumberFormat="1" applyFont="1" applyAlignment="1">
      <alignment horizontal="center" vertical="center" wrapText="1"/>
    </xf>
    <xf numFmtId="0" fontId="62" fillId="0" borderId="0" xfId="0" applyFont="1" applyAlignment="1">
      <alignment horizontal="center" vertical="center" wrapText="1"/>
    </xf>
    <xf numFmtId="14" fontId="62" fillId="0" borderId="0" xfId="0" applyNumberFormat="1" applyFont="1" applyAlignment="1">
      <alignment horizontal="center" vertical="center"/>
    </xf>
    <xf numFmtId="1" fontId="62" fillId="2" borderId="0" xfId="0" applyNumberFormat="1" applyFont="1" applyFill="1" applyAlignment="1">
      <alignment horizontal="center" vertical="center"/>
    </xf>
    <xf numFmtId="1" fontId="62" fillId="35" borderId="0" xfId="0" applyNumberFormat="1" applyFont="1" applyFill="1" applyAlignment="1">
      <alignment horizontal="center" vertical="center"/>
    </xf>
    <xf numFmtId="0" fontId="62" fillId="0" borderId="0" xfId="0" applyFont="1" applyAlignment="1">
      <alignment horizontal="center" vertical="center"/>
    </xf>
    <xf numFmtId="1" fontId="62" fillId="36" borderId="0" xfId="0" applyNumberFormat="1" applyFont="1" applyFill="1" applyAlignment="1">
      <alignment horizontal="center" vertical="center"/>
    </xf>
    <xf numFmtId="0" fontId="0" fillId="0" borderId="0" xfId="0" applyAlignment="1">
      <alignment horizontal="center"/>
    </xf>
    <xf numFmtId="0" fontId="62" fillId="37" borderId="0" xfId="0" applyFont="1" applyFill="1" applyAlignment="1">
      <alignment horizontal="center" vertical="center"/>
    </xf>
    <xf numFmtId="0" fontId="0" fillId="0" borderId="0" xfId="0" applyAlignment="1">
      <alignment/>
    </xf>
    <xf numFmtId="0" fontId="88" fillId="0" borderId="0" xfId="0" applyFont="1" applyAlignment="1">
      <alignment/>
    </xf>
    <xf numFmtId="1" fontId="0" fillId="0" borderId="0" xfId="0" applyNumberFormat="1" applyAlignment="1">
      <alignment/>
    </xf>
    <xf numFmtId="0" fontId="0" fillId="0" borderId="0" xfId="0" applyAlignment="1">
      <alignment/>
    </xf>
    <xf numFmtId="49" fontId="83" fillId="0" borderId="2" xfId="0" applyNumberFormat="1" applyFont="1" applyBorder="1" applyAlignment="1" applyProtection="1">
      <alignment horizontal="center" vertical="center" wrapText="1"/>
      <protection hidden="1"/>
    </xf>
    <xf numFmtId="0" fontId="83" fillId="0" borderId="2" xfId="0" applyFont="1" applyBorder="1" applyAlignment="1" applyProtection="1">
      <alignment horizontal="center" vertical="center"/>
      <protection hidden="1"/>
    </xf>
    <xf numFmtId="0" fontId="83" fillId="0" borderId="22" xfId="0" applyFont="1" applyBorder="1" applyAlignment="1" applyProtection="1">
      <alignment horizontal="center" vertical="center"/>
      <protection hidden="1"/>
    </xf>
    <xf numFmtId="0" fontId="83" fillId="0" borderId="13" xfId="0" applyFont="1" applyBorder="1" applyAlignment="1" applyProtection="1">
      <alignment horizontal="center" vertical="center"/>
      <protection hidden="1"/>
    </xf>
    <xf numFmtId="49" fontId="83" fillId="0" borderId="17" xfId="0" applyNumberFormat="1" applyFont="1" applyBorder="1" applyAlignment="1" applyProtection="1">
      <alignment horizontal="center" vertical="center" wrapText="1"/>
      <protection hidden="1"/>
    </xf>
    <xf numFmtId="49" fontId="83" fillId="0" borderId="2" xfId="0" applyNumberFormat="1" applyFont="1" applyBorder="1" applyAlignment="1" applyProtection="1">
      <alignment horizontal="center" vertical="center"/>
      <protection hidden="1"/>
    </xf>
    <xf numFmtId="0" fontId="81" fillId="0" borderId="17" xfId="0" applyFont="1" applyBorder="1" applyAlignment="1" applyProtection="1">
      <alignment horizontal="center" vertical="center" wrapText="1"/>
      <protection hidden="1"/>
    </xf>
    <xf numFmtId="166" fontId="66" fillId="0" borderId="22" xfId="35" applyFont="1" applyBorder="1" applyAlignment="1" applyProtection="1">
      <alignment vertical="center"/>
      <protection hidden="1"/>
    </xf>
    <xf numFmtId="0" fontId="81" fillId="0" borderId="2" xfId="0" applyFont="1" applyBorder="1" applyAlignment="1" applyProtection="1">
      <alignment horizontal="center" vertical="center"/>
      <protection hidden="1"/>
    </xf>
    <xf numFmtId="0" fontId="0" fillId="0" borderId="0" xfId="0" applyAlignment="1">
      <alignment/>
    </xf>
    <xf numFmtId="166" fontId="62" fillId="0" borderId="2" xfId="35" applyAlignment="1" applyProtection="1">
      <alignment vertical="center"/>
      <protection hidden="1"/>
    </xf>
    <xf numFmtId="166" fontId="66" fillId="0" borderId="2" xfId="35" applyFont="1" applyAlignment="1" applyProtection="1">
      <alignment vertical="center"/>
      <protection hidden="1"/>
    </xf>
    <xf numFmtId="0" fontId="0" fillId="0" borderId="21" xfId="0" applyBorder="1" applyAlignment="1" applyProtection="1">
      <alignment/>
      <protection hidden="1"/>
    </xf>
    <xf numFmtId="0" fontId="0" fillId="0" borderId="2" xfId="0" applyBorder="1" applyAlignment="1" applyProtection="1">
      <alignment/>
      <protection hidden="1"/>
    </xf>
    <xf numFmtId="0" fontId="0" fillId="0" borderId="13" xfId="0" applyBorder="1" applyAlignment="1" applyProtection="1">
      <alignment/>
      <protection hidden="1"/>
    </xf>
    <xf numFmtId="0" fontId="0" fillId="0" borderId="26" xfId="0" applyBorder="1" applyAlignment="1" applyProtection="1">
      <alignment/>
      <protection hidden="1"/>
    </xf>
    <xf numFmtId="0" fontId="0" fillId="0" borderId="0" xfId="0" applyBorder="1" applyAlignment="1" applyProtection="1">
      <alignment/>
      <protection hidden="1"/>
    </xf>
    <xf numFmtId="14" fontId="4" fillId="29" borderId="2" xfId="92" applyProtection="1">
      <alignment horizontal="left" vertical="center" indent="1"/>
      <protection locked="0"/>
    </xf>
    <xf numFmtId="0" fontId="62" fillId="0" borderId="0" xfId="0" applyFont="1" applyAlignment="1" applyProtection="1">
      <alignment/>
      <protection hidden="1"/>
    </xf>
    <xf numFmtId="0" fontId="80" fillId="0" borderId="0" xfId="0" applyFont="1" applyAlignment="1" applyProtection="1">
      <alignment vertical="center"/>
      <protection hidden="1"/>
    </xf>
    <xf numFmtId="0" fontId="62" fillId="0" borderId="2" xfId="0" applyFont="1" applyBorder="1" applyAlignment="1" applyProtection="1">
      <alignment/>
      <protection hidden="1"/>
    </xf>
    <xf numFmtId="0" fontId="83" fillId="0" borderId="0" xfId="0" applyFont="1" applyAlignment="1" applyProtection="1">
      <alignment vertical="center"/>
      <protection hidden="1"/>
    </xf>
    <xf numFmtId="166" fontId="62" fillId="29" borderId="2" xfId="95" applyAlignment="1" applyProtection="1">
      <alignment vertical="center"/>
      <protection hidden="1"/>
    </xf>
    <xf numFmtId="166" fontId="62" fillId="29" borderId="2" xfId="95" applyAlignment="1" applyProtection="1">
      <alignment/>
      <protection hidden="1"/>
    </xf>
    <xf numFmtId="166" fontId="0" fillId="0" borderId="2" xfId="0" applyNumberFormat="1" applyBorder="1" applyAlignment="1" applyProtection="1">
      <alignment/>
      <protection hidden="1"/>
    </xf>
    <xf numFmtId="0" fontId="81" fillId="0" borderId="0" xfId="0" applyFont="1" applyFill="1" applyAlignment="1" applyProtection="1">
      <alignment vertical="center"/>
      <protection hidden="1"/>
    </xf>
    <xf numFmtId="0" fontId="65" fillId="28" borderId="3" xfId="59" applyAlignment="1" applyProtection="1">
      <alignment/>
      <protection hidden="1"/>
    </xf>
    <xf numFmtId="0" fontId="80" fillId="0" borderId="0" xfId="0" applyFont="1" applyFill="1" applyAlignment="1" applyProtection="1">
      <alignment vertical="center"/>
      <protection hidden="1"/>
    </xf>
    <xf numFmtId="2" fontId="66" fillId="0" borderId="2" xfId="0" applyNumberFormat="1" applyFont="1" applyBorder="1" applyAlignment="1" applyProtection="1">
      <alignment vertical="center"/>
      <protection hidden="1"/>
    </xf>
    <xf numFmtId="0" fontId="83" fillId="0" borderId="0" xfId="0" applyFont="1" applyFill="1" applyAlignment="1" applyProtection="1">
      <alignment horizontal="center" vertical="center"/>
      <protection hidden="1"/>
    </xf>
    <xf numFmtId="0" fontId="83" fillId="0" borderId="0" xfId="0" applyFont="1" applyAlignment="1" applyProtection="1">
      <alignment horizontal="center" vertical="center"/>
      <protection hidden="1"/>
    </xf>
    <xf numFmtId="0" fontId="89" fillId="0" borderId="0" xfId="0" applyFont="1" applyAlignment="1" applyProtection="1">
      <alignment horizontal="center" vertical="center" wrapText="1"/>
      <protection hidden="1"/>
    </xf>
    <xf numFmtId="166" fontId="62" fillId="29" borderId="2" xfId="95" applyAlignment="1" applyProtection="1">
      <alignment vertical="center"/>
      <protection hidden="1" locked="0"/>
    </xf>
    <xf numFmtId="1" fontId="4" fillId="29" borderId="2" xfId="91" applyNumberFormat="1" applyAlignment="1" applyProtection="1">
      <alignment vertical="center"/>
      <protection hidden="1" locked="0"/>
    </xf>
    <xf numFmtId="166" fontId="62" fillId="29" borderId="2" xfId="95" applyAlignment="1" applyProtection="1">
      <alignment/>
      <protection hidden="1" locked="0"/>
    </xf>
    <xf numFmtId="0" fontId="90" fillId="0" borderId="2" xfId="0" applyFont="1" applyBorder="1" applyAlignment="1" applyProtection="1">
      <alignment wrapText="1"/>
      <protection hidden="1"/>
    </xf>
    <xf numFmtId="0" fontId="65" fillId="0" borderId="2" xfId="0" applyFont="1" applyBorder="1" applyAlignment="1" applyProtection="1">
      <alignment horizontal="center" vertical="center"/>
      <protection hidden="1"/>
    </xf>
    <xf numFmtId="0" fontId="65" fillId="0" borderId="2" xfId="0" applyFont="1" applyBorder="1" applyAlignment="1" applyProtection="1">
      <alignment horizontal="center" vertical="center" wrapText="1"/>
      <protection hidden="1"/>
    </xf>
    <xf numFmtId="0" fontId="85" fillId="0" borderId="2" xfId="0" applyFont="1" applyBorder="1" applyAlignment="1" applyProtection="1">
      <alignment horizontal="center"/>
      <protection hidden="1"/>
    </xf>
    <xf numFmtId="0" fontId="0" fillId="0" borderId="2" xfId="0" applyFont="1" applyBorder="1" applyAlignment="1" applyProtection="1">
      <alignment horizontal="center" vertical="center"/>
      <protection hidden="1"/>
    </xf>
    <xf numFmtId="166" fontId="0" fillId="0" borderId="17" xfId="0" applyNumberFormat="1" applyBorder="1" applyAlignment="1" applyProtection="1">
      <alignment/>
      <protection hidden="1"/>
    </xf>
    <xf numFmtId="0" fontId="60" fillId="31" borderId="2" xfId="81" applyProtection="1">
      <alignment vertical="center" wrapText="1"/>
      <protection hidden="1"/>
    </xf>
    <xf numFmtId="49" fontId="4" fillId="29" borderId="2" xfId="94" applyNumberFormat="1" applyProtection="1">
      <alignment vertical="center"/>
      <protection hidden="1" locked="0"/>
    </xf>
    <xf numFmtId="0" fontId="91" fillId="0" borderId="2" xfId="0" applyFont="1" applyBorder="1" applyAlignment="1" applyProtection="1">
      <alignment horizontal="center"/>
      <protection hidden="1"/>
    </xf>
    <xf numFmtId="0" fontId="92" fillId="0" borderId="2" xfId="0" applyFont="1" applyBorder="1" applyAlignment="1" applyProtection="1">
      <alignment horizontal="center"/>
      <protection hidden="1"/>
    </xf>
    <xf numFmtId="0" fontId="0" fillId="0" borderId="2" xfId="0" applyBorder="1" applyAlignment="1" applyProtection="1">
      <alignment horizontal="center"/>
      <protection hidden="1"/>
    </xf>
    <xf numFmtId="10" fontId="4" fillId="29" borderId="2" xfId="93" applyProtection="1">
      <alignment vertical="top"/>
      <protection hidden="1"/>
    </xf>
    <xf numFmtId="10" fontId="0" fillId="0" borderId="2" xfId="0" applyNumberFormat="1" applyBorder="1" applyAlignment="1" applyProtection="1">
      <alignment/>
      <protection hidden="1"/>
    </xf>
    <xf numFmtId="166" fontId="62" fillId="29" borderId="2" xfId="95" applyAlignment="1" applyProtection="1">
      <alignment horizontal="center"/>
      <protection hidden="1"/>
    </xf>
    <xf numFmtId="0" fontId="91" fillId="0" borderId="2" xfId="0" applyFont="1" applyBorder="1" applyAlignment="1" applyProtection="1">
      <alignment/>
      <protection hidden="1"/>
    </xf>
    <xf numFmtId="0" fontId="65" fillId="0" borderId="0" xfId="59" applyFill="1" applyBorder="1" applyAlignment="1" applyProtection="1">
      <alignment/>
      <protection hidden="1"/>
    </xf>
    <xf numFmtId="0" fontId="0" fillId="0" borderId="0" xfId="0" applyFill="1" applyBorder="1" applyAlignment="1" applyProtection="1">
      <alignment/>
      <protection hidden="1"/>
    </xf>
    <xf numFmtId="4" fontId="0" fillId="0" borderId="2" xfId="0" applyNumberFormat="1" applyBorder="1" applyAlignment="1" applyProtection="1">
      <alignment/>
      <protection hidden="1"/>
    </xf>
    <xf numFmtId="0" fontId="68" fillId="0" borderId="0" xfId="75" applyFill="1" applyAlignment="1" applyProtection="1">
      <alignment/>
      <protection hidden="1"/>
    </xf>
    <xf numFmtId="166" fontId="62" fillId="29" borderId="2" xfId="95" applyAlignment="1" applyProtection="1">
      <alignment horizontal="center"/>
      <protection hidden="1" locked="0"/>
    </xf>
    <xf numFmtId="166" fontId="4" fillId="29" borderId="2" xfId="94" applyNumberFormat="1" applyProtection="1">
      <alignment vertical="center"/>
      <protection hidden="1" locked="0"/>
    </xf>
    <xf numFmtId="166" fontId="62" fillId="29" borderId="2" xfId="95" applyAlignment="1" applyProtection="1">
      <alignment horizontal="right" vertical="center"/>
      <protection hidden="1"/>
    </xf>
    <xf numFmtId="166" fontId="66" fillId="0" borderId="2" xfId="35" applyFont="1" applyFill="1" applyBorder="1" applyAlignment="1" applyProtection="1">
      <alignment horizontal="right" vertical="center"/>
      <protection hidden="1"/>
    </xf>
    <xf numFmtId="10" fontId="4" fillId="29" borderId="2" xfId="93" applyProtection="1">
      <alignment vertical="top"/>
      <protection hidden="1"/>
    </xf>
    <xf numFmtId="166" fontId="66" fillId="0" borderId="2" xfId="35" applyFont="1" applyAlignment="1" applyProtection="1">
      <alignment horizontal="right" vertical="center"/>
      <protection hidden="1"/>
    </xf>
    <xf numFmtId="0" fontId="93" fillId="0" borderId="17" xfId="0" applyFont="1" applyBorder="1" applyAlignment="1" applyProtection="1">
      <alignment horizontal="center" vertical="center"/>
      <protection hidden="1"/>
    </xf>
    <xf numFmtId="0" fontId="93" fillId="0" borderId="19" xfId="0" applyFont="1" applyBorder="1" applyAlignment="1" applyProtection="1">
      <alignment horizontal="center" vertical="center"/>
      <protection hidden="1"/>
    </xf>
    <xf numFmtId="0" fontId="93" fillId="0" borderId="2" xfId="0" applyFont="1" applyBorder="1" applyAlignment="1" applyProtection="1">
      <alignment horizontal="center" vertical="center"/>
      <protection hidden="1"/>
    </xf>
    <xf numFmtId="14" fontId="18" fillId="29" borderId="2" xfId="92" applyFont="1" applyProtection="1">
      <alignment horizontal="left" vertical="center" indent="1"/>
      <protection hidden="1" locked="0"/>
    </xf>
    <xf numFmtId="49" fontId="18" fillId="29" borderId="2" xfId="94" applyNumberFormat="1" applyFont="1" applyProtection="1">
      <alignment vertical="center"/>
      <protection hidden="1" locked="0"/>
    </xf>
    <xf numFmtId="0" fontId="93" fillId="0" borderId="22" xfId="0" applyFont="1" applyFill="1" applyBorder="1" applyAlignment="1" applyProtection="1">
      <alignment horizontal="center" vertical="center"/>
      <protection hidden="1"/>
    </xf>
    <xf numFmtId="0" fontId="93" fillId="0" borderId="18" xfId="0" applyFont="1" applyBorder="1" applyAlignment="1" applyProtection="1">
      <alignment horizontal="center" vertical="center"/>
      <protection hidden="1"/>
    </xf>
    <xf numFmtId="49" fontId="18" fillId="29" borderId="2" xfId="94" applyNumberFormat="1" applyFont="1" applyAlignment="1" applyProtection="1">
      <alignment horizontal="center" vertical="center"/>
      <protection hidden="1" locked="0"/>
    </xf>
    <xf numFmtId="10" fontId="18" fillId="29" borderId="2" xfId="93" applyFont="1" applyAlignment="1" applyProtection="1">
      <alignment vertical="center"/>
      <protection hidden="1" locked="0"/>
    </xf>
    <xf numFmtId="0" fontId="94" fillId="0" borderId="17" xfId="0" applyFont="1" applyBorder="1" applyAlignment="1" applyProtection="1">
      <alignment horizontal="center" vertical="center"/>
      <protection hidden="1"/>
    </xf>
    <xf numFmtId="0" fontId="94" fillId="0" borderId="19" xfId="0" applyFont="1" applyBorder="1" applyAlignment="1" applyProtection="1">
      <alignment horizontal="center" vertical="center"/>
      <protection hidden="1"/>
    </xf>
    <xf numFmtId="0" fontId="95" fillId="0" borderId="0" xfId="0" applyFont="1" applyAlignment="1">
      <alignment/>
    </xf>
    <xf numFmtId="0" fontId="86" fillId="0" borderId="22" xfId="0" applyFont="1" applyBorder="1" applyAlignment="1" applyProtection="1">
      <alignment vertical="center"/>
      <protection hidden="1"/>
    </xf>
    <xf numFmtId="0" fontId="96" fillId="0" borderId="0" xfId="0" applyFont="1" applyAlignment="1" applyProtection="1">
      <alignment vertical="center"/>
      <protection hidden="1"/>
    </xf>
    <xf numFmtId="0" fontId="96" fillId="0" borderId="26" xfId="0" applyFont="1" applyBorder="1" applyAlignment="1" applyProtection="1">
      <alignment vertical="center"/>
      <protection hidden="1"/>
    </xf>
    <xf numFmtId="0" fontId="93" fillId="0" borderId="0" xfId="0" applyFont="1" applyBorder="1" applyAlignment="1" applyProtection="1">
      <alignment vertical="center"/>
      <protection hidden="1"/>
    </xf>
    <xf numFmtId="0" fontId="93" fillId="0" borderId="0" xfId="0" applyFont="1" applyBorder="1" applyAlignment="1" applyProtection="1">
      <alignment horizontal="left" vertical="center"/>
      <protection hidden="1"/>
    </xf>
    <xf numFmtId="49" fontId="93" fillId="0" borderId="0" xfId="0" applyNumberFormat="1" applyFont="1" applyBorder="1" applyAlignment="1" applyProtection="1">
      <alignment horizontal="left" vertical="center" wrapText="1"/>
      <protection hidden="1"/>
    </xf>
    <xf numFmtId="4" fontId="93" fillId="38" borderId="0" xfId="0" applyNumberFormat="1" applyFont="1" applyFill="1" applyBorder="1" applyAlignment="1" applyProtection="1">
      <alignment horizontal="right" vertical="center"/>
      <protection hidden="1"/>
    </xf>
    <xf numFmtId="0" fontId="86" fillId="0" borderId="21" xfId="0" applyFont="1" applyBorder="1" applyAlignment="1" applyProtection="1">
      <alignment horizontal="left" vertical="center"/>
      <protection hidden="1"/>
    </xf>
    <xf numFmtId="0" fontId="86" fillId="0" borderId="12" xfId="0" applyFont="1" applyBorder="1" applyAlignment="1" applyProtection="1">
      <alignment vertical="center"/>
      <protection hidden="1"/>
    </xf>
    <xf numFmtId="0" fontId="86" fillId="0" borderId="13" xfId="0" applyFont="1" applyBorder="1" applyAlignment="1" applyProtection="1">
      <alignment horizontal="left" vertical="center"/>
      <protection hidden="1"/>
    </xf>
    <xf numFmtId="0" fontId="86" fillId="0" borderId="23" xfId="0" applyFont="1" applyBorder="1" applyAlignment="1" applyProtection="1">
      <alignment vertical="center"/>
      <protection hidden="1"/>
    </xf>
    <xf numFmtId="0" fontId="86" fillId="0" borderId="26" xfId="0" applyFont="1" applyBorder="1" applyAlignment="1" applyProtection="1">
      <alignment horizontal="left" vertical="center"/>
      <protection hidden="1"/>
    </xf>
    <xf numFmtId="0" fontId="96" fillId="0" borderId="0" xfId="0" applyFont="1" applyAlignment="1" applyProtection="1">
      <alignment horizontal="center" vertical="center"/>
      <protection hidden="1"/>
    </xf>
    <xf numFmtId="0" fontId="95" fillId="0" borderId="0" xfId="0" applyFont="1" applyAlignment="1" applyProtection="1">
      <alignment/>
      <protection hidden="1"/>
    </xf>
    <xf numFmtId="49" fontId="94" fillId="0" borderId="19" xfId="0" applyNumberFormat="1" applyFont="1" applyBorder="1" applyAlignment="1" applyProtection="1">
      <alignment horizontal="center" vertical="center" wrapText="1"/>
      <protection hidden="1"/>
    </xf>
    <xf numFmtId="49" fontId="65" fillId="28" borderId="3" xfId="59" applyNumberFormat="1" applyFont="1" applyAlignment="1" applyProtection="1">
      <alignment horizontal="center" vertical="center" wrapText="1"/>
      <protection hidden="1"/>
    </xf>
    <xf numFmtId="0" fontId="65" fillId="28" borderId="3" xfId="59" applyFont="1" applyAlignment="1" applyProtection="1">
      <alignment horizontal="center"/>
      <protection hidden="1"/>
    </xf>
    <xf numFmtId="166" fontId="97" fillId="0" borderId="2" xfId="35" applyFont="1" applyAlignment="1" applyProtection="1">
      <alignment vertical="center"/>
      <protection hidden="1"/>
    </xf>
    <xf numFmtId="166" fontId="97" fillId="0" borderId="12" xfId="35" applyFont="1" applyBorder="1" applyAlignment="1" applyProtection="1">
      <alignment vertical="center"/>
      <protection hidden="1"/>
    </xf>
    <xf numFmtId="2" fontId="65" fillId="0" borderId="17" xfId="0" applyNumberFormat="1" applyFont="1" applyBorder="1" applyAlignment="1" applyProtection="1">
      <alignment/>
      <protection hidden="1"/>
    </xf>
    <xf numFmtId="14" fontId="5" fillId="29" borderId="2" xfId="92" applyFont="1" applyProtection="1">
      <alignment horizontal="left" vertical="center" indent="1"/>
      <protection hidden="1" locked="0"/>
    </xf>
    <xf numFmtId="167" fontId="66" fillId="0" borderId="2" xfId="36" applyFont="1" applyAlignment="1" applyProtection="1">
      <alignment vertical="center"/>
      <protection hidden="1"/>
    </xf>
    <xf numFmtId="166" fontId="66" fillId="0" borderId="17" xfId="35" applyFont="1" applyBorder="1" applyAlignment="1" applyProtection="1">
      <alignment horizontal="right" vertical="center"/>
      <protection hidden="1"/>
    </xf>
    <xf numFmtId="0" fontId="84" fillId="0" borderId="0" xfId="0" applyFont="1" applyBorder="1" applyAlignment="1" applyProtection="1">
      <alignment horizontal="center" vertical="center"/>
      <protection hidden="1"/>
    </xf>
    <xf numFmtId="0" fontId="94" fillId="0" borderId="0" xfId="0" applyFont="1" applyBorder="1" applyAlignment="1" applyProtection="1">
      <alignment horizontal="left" vertical="center" wrapText="1"/>
      <protection hidden="1"/>
    </xf>
    <xf numFmtId="166" fontId="66" fillId="0" borderId="13" xfId="35" applyFont="1" applyBorder="1" applyAlignment="1" applyProtection="1">
      <alignment horizontal="right" vertical="center"/>
      <protection hidden="1"/>
    </xf>
    <xf numFmtId="0" fontId="96" fillId="0" borderId="22" xfId="0" applyFont="1" applyBorder="1" applyAlignment="1" applyProtection="1">
      <alignment/>
      <protection locked="0"/>
    </xf>
    <xf numFmtId="10" fontId="96" fillId="0" borderId="27" xfId="0" applyNumberFormat="1" applyFont="1" applyBorder="1" applyAlignment="1" applyProtection="1">
      <alignment/>
      <protection hidden="1"/>
    </xf>
    <xf numFmtId="0" fontId="96" fillId="0" borderId="21" xfId="0" applyFont="1" applyBorder="1" applyAlignment="1" applyProtection="1">
      <alignment vertical="center"/>
      <protection hidden="1"/>
    </xf>
    <xf numFmtId="0" fontId="93" fillId="0" borderId="0" xfId="0" applyFont="1" applyAlignment="1" applyProtection="1">
      <alignment vertical="center"/>
      <protection hidden="1"/>
    </xf>
    <xf numFmtId="49" fontId="18" fillId="29" borderId="2" xfId="94" applyNumberFormat="1" applyFont="1" applyProtection="1">
      <alignment vertical="center"/>
      <protection hidden="1" locked="0"/>
    </xf>
    <xf numFmtId="1" fontId="18" fillId="29" borderId="2" xfId="91" applyNumberFormat="1" applyFont="1" applyAlignment="1" applyProtection="1">
      <alignment vertical="center"/>
      <protection hidden="1" locked="0"/>
    </xf>
    <xf numFmtId="0" fontId="86" fillId="0" borderId="21" xfId="46" applyFont="1" applyFill="1" applyBorder="1" applyAlignment="1" applyProtection="1">
      <alignment horizontal="left" vertical="center"/>
      <protection hidden="1"/>
    </xf>
    <xf numFmtId="49" fontId="63" fillId="29" borderId="21" xfId="39" applyNumberFormat="1" applyFill="1" applyBorder="1" applyAlignment="1" applyProtection="1">
      <alignment horizontal="center" vertical="center"/>
      <protection hidden="1"/>
    </xf>
    <xf numFmtId="49" fontId="63" fillId="29" borderId="27" xfId="39" applyNumberFormat="1" applyFill="1" applyBorder="1" applyAlignment="1" applyProtection="1">
      <alignment horizontal="center" vertical="center"/>
      <protection hidden="1"/>
    </xf>
    <xf numFmtId="14" fontId="18" fillId="29" borderId="22" xfId="92" applyFont="1" applyBorder="1" applyAlignment="1" applyProtection="1">
      <alignment horizontal="left" vertical="center"/>
      <protection hidden="1" locked="0"/>
    </xf>
    <xf numFmtId="14" fontId="18" fillId="29" borderId="27" xfId="92" applyFont="1" applyBorder="1" applyAlignment="1" applyProtection="1">
      <alignment horizontal="left" vertical="center"/>
      <protection hidden="1" locked="0"/>
    </xf>
    <xf numFmtId="0" fontId="66" fillId="0" borderId="22" xfId="0" applyFont="1" applyBorder="1" applyAlignment="1" applyProtection="1">
      <alignment horizontal="center" vertical="center"/>
      <protection hidden="1"/>
    </xf>
    <xf numFmtId="0" fontId="66" fillId="0" borderId="21" xfId="0" applyFont="1" applyBorder="1" applyAlignment="1" applyProtection="1">
      <alignment horizontal="center" vertical="center"/>
      <protection hidden="1"/>
    </xf>
    <xf numFmtId="0" fontId="66" fillId="0" borderId="27" xfId="0" applyFont="1" applyBorder="1" applyAlignment="1" applyProtection="1">
      <alignment horizontal="center" vertical="center"/>
      <protection hidden="1"/>
    </xf>
    <xf numFmtId="14" fontId="18" fillId="29" borderId="2" xfId="92" applyFont="1" applyProtection="1">
      <alignment horizontal="left" vertical="center" indent="1"/>
      <protection hidden="1" locked="0"/>
    </xf>
    <xf numFmtId="0" fontId="18" fillId="29" borderId="2" xfId="94" applyNumberFormat="1" applyFont="1" applyAlignment="1" applyProtection="1">
      <alignment horizontal="center" vertical="center"/>
      <protection hidden="1"/>
    </xf>
    <xf numFmtId="0" fontId="86" fillId="28" borderId="3" xfId="46" applyFont="1" applyAlignment="1" applyProtection="1">
      <alignment vertical="center"/>
      <protection hidden="1"/>
    </xf>
    <xf numFmtId="0" fontId="98" fillId="31" borderId="2" xfId="81" applyFont="1" applyProtection="1">
      <alignment vertical="center" wrapText="1"/>
      <protection hidden="1"/>
    </xf>
    <xf numFmtId="166" fontId="93" fillId="29" borderId="2" xfId="95" applyFont="1" applyAlignment="1" applyProtection="1">
      <alignment vertical="center"/>
      <protection hidden="1" locked="0"/>
    </xf>
    <xf numFmtId="0" fontId="94" fillId="0" borderId="0" xfId="0" applyFont="1" applyBorder="1" applyAlignment="1" applyProtection="1">
      <alignment horizontal="left" vertical="top" wrapText="1"/>
      <protection hidden="1"/>
    </xf>
    <xf numFmtId="0" fontId="62" fillId="0" borderId="0" xfId="0" applyFont="1" applyBorder="1" applyAlignment="1" applyProtection="1">
      <alignment vertical="center"/>
      <protection hidden="1"/>
    </xf>
    <xf numFmtId="0" fontId="86" fillId="0" borderId="28" xfId="46" applyFont="1" applyFill="1" applyBorder="1" applyAlignment="1" applyProtection="1">
      <alignment horizontal="left" vertical="center"/>
      <protection hidden="1"/>
    </xf>
    <xf numFmtId="0" fontId="93" fillId="0" borderId="12" xfId="0" applyFont="1" applyBorder="1" applyAlignment="1" applyProtection="1">
      <alignment horizontal="center" vertical="center"/>
      <protection hidden="1"/>
    </xf>
    <xf numFmtId="0" fontId="93" fillId="0" borderId="13" xfId="0" applyFont="1" applyBorder="1" applyAlignment="1" applyProtection="1">
      <alignment horizontal="center" vertical="center"/>
      <protection hidden="1"/>
    </xf>
    <xf numFmtId="0" fontId="93" fillId="0" borderId="14" xfId="0" applyFont="1" applyBorder="1" applyAlignment="1" applyProtection="1">
      <alignment horizontal="center" vertical="center"/>
      <protection hidden="1"/>
    </xf>
    <xf numFmtId="0" fontId="93" fillId="0" borderId="15" xfId="0" applyFont="1" applyBorder="1" applyAlignment="1" applyProtection="1">
      <alignment horizontal="center" vertical="center"/>
      <protection hidden="1"/>
    </xf>
    <xf numFmtId="0" fontId="93" fillId="0" borderId="0" xfId="0" applyFont="1" applyBorder="1" applyAlignment="1" applyProtection="1">
      <alignment horizontal="center" vertical="center"/>
      <protection hidden="1"/>
    </xf>
    <xf numFmtId="0" fontId="93" fillId="0" borderId="16" xfId="0" applyFont="1" applyBorder="1" applyAlignment="1" applyProtection="1">
      <alignment horizontal="center" vertical="center"/>
      <protection hidden="1"/>
    </xf>
    <xf numFmtId="0" fontId="93" fillId="0" borderId="23" xfId="0" applyFont="1" applyBorder="1" applyAlignment="1" applyProtection="1">
      <alignment horizontal="center" vertical="center"/>
      <protection hidden="1"/>
    </xf>
    <xf numFmtId="0" fontId="93" fillId="0" borderId="26" xfId="0" applyFont="1" applyBorder="1" applyAlignment="1" applyProtection="1">
      <alignment horizontal="center" vertical="center"/>
      <protection hidden="1"/>
    </xf>
    <xf numFmtId="0" fontId="93" fillId="0" borderId="29" xfId="0" applyFont="1" applyBorder="1" applyAlignment="1" applyProtection="1">
      <alignment horizontal="center" vertical="center"/>
      <protection hidden="1"/>
    </xf>
    <xf numFmtId="4" fontId="93" fillId="38" borderId="2" xfId="0" applyNumberFormat="1" applyFont="1" applyFill="1" applyBorder="1" applyAlignment="1" applyProtection="1">
      <alignment horizontal="right" vertical="center"/>
      <protection hidden="1"/>
    </xf>
    <xf numFmtId="0" fontId="86" fillId="0" borderId="22" xfId="0" applyFont="1" applyBorder="1" applyAlignment="1" applyProtection="1">
      <alignment horizontal="center" vertical="center"/>
      <protection hidden="1"/>
    </xf>
    <xf numFmtId="0" fontId="86" fillId="0" borderId="21" xfId="0" applyFont="1" applyBorder="1" applyAlignment="1" applyProtection="1">
      <alignment horizontal="center" vertical="center"/>
      <protection hidden="1"/>
    </xf>
    <xf numFmtId="0" fontId="86" fillId="0" borderId="27" xfId="0" applyFont="1" applyBorder="1" applyAlignment="1" applyProtection="1">
      <alignment horizontal="center" vertical="center"/>
      <protection hidden="1"/>
    </xf>
    <xf numFmtId="0" fontId="94" fillId="0" borderId="0" xfId="0" applyFont="1" applyBorder="1" applyAlignment="1" applyProtection="1">
      <alignment vertical="center"/>
      <protection hidden="1"/>
    </xf>
    <xf numFmtId="14" fontId="18" fillId="29" borderId="22" xfId="92" applyFont="1" applyBorder="1" applyAlignment="1" applyProtection="1">
      <alignment horizontal="center" vertical="center"/>
      <protection hidden="1"/>
    </xf>
    <xf numFmtId="0" fontId="86" fillId="0" borderId="30" xfId="46" applyFont="1" applyFill="1" applyBorder="1" applyAlignment="1" applyProtection="1">
      <alignment horizontal="center" vertical="center"/>
      <protection hidden="1"/>
    </xf>
    <xf numFmtId="0" fontId="86" fillId="0" borderId="31" xfId="46" applyFont="1" applyFill="1" applyBorder="1" applyAlignment="1" applyProtection="1">
      <alignment horizontal="center" vertical="center"/>
      <protection hidden="1"/>
    </xf>
    <xf numFmtId="0" fontId="86" fillId="0" borderId="32" xfId="46" applyFont="1" applyFill="1" applyBorder="1" applyAlignment="1" applyProtection="1">
      <alignment horizontal="center" vertical="center"/>
      <protection hidden="1"/>
    </xf>
    <xf numFmtId="0" fontId="86" fillId="0" borderId="33" xfId="46" applyFont="1" applyFill="1" applyBorder="1" applyAlignment="1" applyProtection="1">
      <alignment horizontal="left" vertical="center"/>
      <protection hidden="1"/>
    </xf>
    <xf numFmtId="0" fontId="86" fillId="0" borderId="3" xfId="46" applyFont="1" applyFill="1" applyAlignment="1" applyProtection="1">
      <alignment horizontal="left" vertical="center"/>
      <protection hidden="1"/>
    </xf>
    <xf numFmtId="49" fontId="53" fillId="29" borderId="34" xfId="61" applyNumberFormat="1" applyFont="1" applyBorder="1" applyAlignment="1" applyProtection="1">
      <alignment vertical="top"/>
      <protection hidden="1" locked="0"/>
    </xf>
    <xf numFmtId="49" fontId="53" fillId="29" borderId="35" xfId="61" applyNumberFormat="1" applyFont="1" applyBorder="1" applyAlignment="1" applyProtection="1">
      <alignment vertical="top"/>
      <protection hidden="1" locked="0"/>
    </xf>
    <xf numFmtId="49" fontId="93" fillId="0" borderId="12" xfId="0" applyNumberFormat="1" applyFont="1" applyBorder="1" applyAlignment="1" applyProtection="1">
      <alignment horizontal="center" vertical="center" wrapText="1"/>
      <protection hidden="1"/>
    </xf>
    <xf numFmtId="49" fontId="93" fillId="0" borderId="14" xfId="0" applyNumberFormat="1" applyFont="1" applyBorder="1" applyAlignment="1" applyProtection="1">
      <alignment horizontal="center" vertical="center" wrapText="1"/>
      <protection hidden="1"/>
    </xf>
    <xf numFmtId="49" fontId="93" fillId="0" borderId="15" xfId="0" applyNumberFormat="1" applyFont="1" applyBorder="1" applyAlignment="1" applyProtection="1">
      <alignment horizontal="center" vertical="center" wrapText="1"/>
      <protection hidden="1"/>
    </xf>
    <xf numFmtId="49" fontId="93" fillId="0" borderId="16" xfId="0" applyNumberFormat="1" applyFont="1" applyBorder="1" applyAlignment="1" applyProtection="1">
      <alignment horizontal="center" vertical="center" wrapText="1"/>
      <protection hidden="1"/>
    </xf>
    <xf numFmtId="49" fontId="93" fillId="0" borderId="23" xfId="0" applyNumberFormat="1" applyFont="1" applyBorder="1" applyAlignment="1" applyProtection="1">
      <alignment horizontal="center" vertical="center" wrapText="1"/>
      <protection hidden="1"/>
    </xf>
    <xf numFmtId="49" fontId="93" fillId="0" borderId="29" xfId="0" applyNumberFormat="1" applyFont="1" applyBorder="1" applyAlignment="1" applyProtection="1">
      <alignment horizontal="center" vertical="center" wrapText="1"/>
      <protection hidden="1"/>
    </xf>
    <xf numFmtId="0" fontId="86" fillId="0" borderId="14" xfId="0" applyFont="1" applyBorder="1" applyAlignment="1" applyProtection="1">
      <alignment horizontal="center" vertical="center"/>
      <protection hidden="1"/>
    </xf>
    <xf numFmtId="0" fontId="86" fillId="0" borderId="16" xfId="0" applyFont="1" applyBorder="1" applyAlignment="1" applyProtection="1">
      <alignment horizontal="center" vertical="center"/>
      <protection hidden="1"/>
    </xf>
    <xf numFmtId="0" fontId="86" fillId="0" borderId="29" xfId="0" applyFont="1" applyBorder="1" applyAlignment="1" applyProtection="1">
      <alignment horizontal="center" vertical="center"/>
      <protection hidden="1"/>
    </xf>
    <xf numFmtId="49" fontId="53" fillId="29" borderId="2" xfId="61" applyNumberFormat="1" applyFont="1" applyBorder="1" applyAlignment="1" applyProtection="1">
      <alignment vertical="top"/>
      <protection hidden="1" locked="0"/>
    </xf>
    <xf numFmtId="49" fontId="93" fillId="0" borderId="17" xfId="0" applyNumberFormat="1" applyFont="1" applyBorder="1" applyAlignment="1" applyProtection="1">
      <alignment horizontal="center" vertical="center" wrapText="1"/>
      <protection hidden="1"/>
    </xf>
    <xf numFmtId="49" fontId="93" fillId="0" borderId="18" xfId="0" applyNumberFormat="1" applyFont="1" applyBorder="1" applyAlignment="1" applyProtection="1">
      <alignment horizontal="center" vertical="center" wrapText="1"/>
      <protection hidden="1"/>
    </xf>
    <xf numFmtId="49" fontId="93" fillId="0" borderId="19" xfId="0" applyNumberFormat="1" applyFont="1" applyBorder="1" applyAlignment="1" applyProtection="1">
      <alignment horizontal="center" vertical="center" wrapText="1"/>
      <protection hidden="1"/>
    </xf>
    <xf numFmtId="10" fontId="18" fillId="29" borderId="2" xfId="93" applyFont="1" applyProtection="1">
      <alignment vertical="top"/>
      <protection hidden="1" locked="0"/>
    </xf>
    <xf numFmtId="0" fontId="53" fillId="29" borderId="2" xfId="61" applyNumberFormat="1" applyFont="1" applyBorder="1" applyAlignment="1" applyProtection="1">
      <alignment vertical="top"/>
      <protection hidden="1" locked="0"/>
    </xf>
    <xf numFmtId="14" fontId="18" fillId="29" borderId="21" xfId="92" applyFont="1" applyBorder="1" applyAlignment="1" applyProtection="1">
      <alignment horizontal="center" vertical="center"/>
      <protection hidden="1"/>
    </xf>
    <xf numFmtId="0" fontId="93" fillId="0" borderId="2" xfId="0" applyFont="1" applyBorder="1" applyAlignment="1" applyProtection="1">
      <alignment horizontal="center" vertical="center"/>
      <protection hidden="1"/>
    </xf>
    <xf numFmtId="49" fontId="93" fillId="0" borderId="2" xfId="0" applyNumberFormat="1" applyFont="1" applyBorder="1" applyAlignment="1" applyProtection="1">
      <alignment horizontal="center" vertical="center" wrapText="1"/>
      <protection hidden="1"/>
    </xf>
    <xf numFmtId="0" fontId="86" fillId="0" borderId="36" xfId="46" applyFont="1" applyFill="1" applyBorder="1" applyAlignment="1" applyProtection="1">
      <alignment horizontal="left" vertical="center"/>
      <protection hidden="1"/>
    </xf>
    <xf numFmtId="0" fontId="86" fillId="0" borderId="37" xfId="46" applyFont="1" applyFill="1" applyBorder="1" applyAlignment="1" applyProtection="1">
      <alignment horizontal="left" vertical="center"/>
      <protection hidden="1"/>
    </xf>
    <xf numFmtId="0" fontId="86" fillId="0" borderId="38" xfId="46" applyFont="1" applyFill="1" applyBorder="1" applyAlignment="1" applyProtection="1">
      <alignment horizontal="left" vertical="center"/>
      <protection hidden="1"/>
    </xf>
    <xf numFmtId="49" fontId="18" fillId="29" borderId="22" xfId="94" applyNumberFormat="1" applyFont="1" applyBorder="1" applyAlignment="1" applyProtection="1">
      <alignment horizontal="left" vertical="center" indent="1"/>
      <protection hidden="1" locked="0"/>
    </xf>
    <xf numFmtId="49" fontId="18" fillId="29" borderId="21" xfId="94" applyNumberFormat="1" applyFont="1" applyBorder="1" applyAlignment="1" applyProtection="1">
      <alignment horizontal="left" vertical="center" indent="1"/>
      <protection hidden="1" locked="0"/>
    </xf>
    <xf numFmtId="49" fontId="18" fillId="29" borderId="27" xfId="94" applyNumberFormat="1" applyFont="1" applyBorder="1" applyAlignment="1" applyProtection="1">
      <alignment horizontal="left" vertical="center" indent="1"/>
      <protection hidden="1" locked="0"/>
    </xf>
    <xf numFmtId="49" fontId="18" fillId="29" borderId="2" xfId="94" applyNumberFormat="1" applyFont="1" applyAlignment="1" applyProtection="1">
      <alignment horizontal="left" vertical="center" indent="1"/>
      <protection hidden="1" locked="0"/>
    </xf>
    <xf numFmtId="0" fontId="86" fillId="0" borderId="39" xfId="46" applyFont="1" applyFill="1" applyBorder="1" applyAlignment="1" applyProtection="1">
      <alignment horizontal="left" vertical="center"/>
      <protection hidden="1"/>
    </xf>
    <xf numFmtId="0" fontId="86" fillId="0" borderId="40" xfId="46" applyFont="1" applyFill="1" applyBorder="1" applyAlignment="1" applyProtection="1">
      <alignment horizontal="left" vertical="center"/>
      <protection hidden="1"/>
    </xf>
    <xf numFmtId="0" fontId="86" fillId="0" borderId="40" xfId="0" applyFont="1" applyBorder="1" applyAlignment="1" applyProtection="1">
      <alignment horizontal="left" vertical="center"/>
      <protection hidden="1"/>
    </xf>
    <xf numFmtId="0" fontId="86" fillId="0" borderId="41" xfId="0" applyFont="1" applyBorder="1" applyAlignment="1" applyProtection="1">
      <alignment horizontal="left" vertical="center"/>
      <protection hidden="1"/>
    </xf>
    <xf numFmtId="49" fontId="18" fillId="29" borderId="2" xfId="91" applyNumberFormat="1" applyFont="1" applyAlignment="1" applyProtection="1">
      <alignment horizontal="left" vertical="center"/>
      <protection hidden="1" locked="0"/>
    </xf>
    <xf numFmtId="49" fontId="18" fillId="29" borderId="2" xfId="91" applyNumberFormat="1" applyFont="1" applyAlignment="1" applyProtection="1">
      <alignment vertical="center"/>
      <protection hidden="1" locked="0"/>
    </xf>
    <xf numFmtId="49" fontId="21" fillId="29" borderId="22" xfId="94" applyNumberFormat="1" applyFont="1" applyBorder="1" applyAlignment="1" applyProtection="1">
      <alignment horizontal="center" vertical="center"/>
      <protection hidden="1"/>
    </xf>
    <xf numFmtId="49" fontId="21" fillId="29" borderId="21" xfId="94" applyNumberFormat="1" applyFont="1" applyBorder="1" applyAlignment="1" applyProtection="1">
      <alignment horizontal="center" vertical="center"/>
      <protection hidden="1"/>
    </xf>
    <xf numFmtId="49" fontId="21" fillId="38" borderId="21" xfId="94" applyNumberFormat="1" applyFont="1" applyFill="1" applyBorder="1" applyAlignment="1" applyProtection="1">
      <alignment horizontal="center" vertical="center"/>
      <protection hidden="1"/>
    </xf>
    <xf numFmtId="0" fontId="93" fillId="0" borderId="22" xfId="0" applyFont="1" applyBorder="1" applyAlignment="1" applyProtection="1">
      <alignment horizontal="center" vertical="center"/>
      <protection hidden="1"/>
    </xf>
    <xf numFmtId="0" fontId="0" fillId="0" borderId="0" xfId="0" applyAlignment="1" applyProtection="1">
      <alignment horizontal="left"/>
      <protection hidden="1"/>
    </xf>
    <xf numFmtId="0" fontId="86" fillId="0" borderId="3" xfId="46" applyFont="1" applyFill="1" applyAlignment="1" applyProtection="1">
      <alignment vertical="center"/>
      <protection hidden="1"/>
    </xf>
    <xf numFmtId="0" fontId="86" fillId="0" borderId="33" xfId="46" applyFont="1" applyFill="1" applyBorder="1" applyAlignment="1" applyProtection="1">
      <alignment vertical="center"/>
      <protection hidden="1"/>
    </xf>
    <xf numFmtId="0" fontId="18" fillId="29" borderId="2" xfId="94" applyNumberFormat="1" applyFont="1" applyProtection="1">
      <alignment vertical="center"/>
      <protection hidden="1" locked="0"/>
    </xf>
    <xf numFmtId="0" fontId="93" fillId="0" borderId="42" xfId="0" applyFont="1" applyBorder="1" applyAlignment="1" applyProtection="1">
      <alignment vertical="center"/>
      <protection hidden="1"/>
    </xf>
    <xf numFmtId="0" fontId="93" fillId="0" borderId="0" xfId="0" applyFont="1" applyAlignment="1" applyProtection="1">
      <alignment horizontal="center" vertical="center"/>
      <protection hidden="1"/>
    </xf>
    <xf numFmtId="166" fontId="62" fillId="29" borderId="2" xfId="95" applyAlignment="1" applyProtection="1">
      <alignment vertical="center"/>
      <protection hidden="1" locked="0"/>
    </xf>
    <xf numFmtId="49" fontId="81" fillId="0" borderId="12" xfId="0" applyNumberFormat="1" applyFont="1" applyBorder="1" applyAlignment="1" applyProtection="1">
      <alignment horizontal="center" vertical="center" wrapText="1"/>
      <protection hidden="1"/>
    </xf>
    <xf numFmtId="49" fontId="81" fillId="0" borderId="14" xfId="0" applyNumberFormat="1" applyFont="1" applyBorder="1" applyAlignment="1" applyProtection="1">
      <alignment horizontal="center" vertical="center" wrapText="1"/>
      <protection hidden="1"/>
    </xf>
    <xf numFmtId="49" fontId="81" fillId="0" borderId="23" xfId="0" applyNumberFormat="1" applyFont="1" applyBorder="1" applyAlignment="1" applyProtection="1">
      <alignment horizontal="center" vertical="center" wrapText="1"/>
      <protection hidden="1"/>
    </xf>
    <xf numFmtId="49" fontId="81" fillId="0" borderId="29" xfId="0" applyNumberFormat="1" applyFont="1" applyBorder="1" applyAlignment="1" applyProtection="1">
      <alignment horizontal="center" vertical="center" wrapText="1"/>
      <protection hidden="1"/>
    </xf>
    <xf numFmtId="49" fontId="83" fillId="0" borderId="17" xfId="0" applyNumberFormat="1" applyFont="1" applyBorder="1" applyAlignment="1" applyProtection="1">
      <alignment horizontal="center" vertical="center" wrapText="1"/>
      <protection hidden="1"/>
    </xf>
    <xf numFmtId="49" fontId="83" fillId="0" borderId="19" xfId="0" applyNumberFormat="1" applyFont="1" applyBorder="1" applyAlignment="1" applyProtection="1">
      <alignment horizontal="center" vertical="center" wrapText="1"/>
      <protection hidden="1"/>
    </xf>
    <xf numFmtId="0" fontId="0" fillId="0" borderId="1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22" xfId="0" applyBorder="1" applyAlignment="1" applyProtection="1">
      <alignment horizontal="center"/>
      <protection hidden="1"/>
    </xf>
    <xf numFmtId="0" fontId="0" fillId="0" borderId="27" xfId="0" applyBorder="1" applyAlignment="1" applyProtection="1">
      <alignment horizontal="center"/>
      <protection hidden="1"/>
    </xf>
    <xf numFmtId="166" fontId="0" fillId="0" borderId="22" xfId="0" applyNumberFormat="1" applyBorder="1" applyAlignment="1" applyProtection="1">
      <alignment/>
      <protection hidden="1"/>
    </xf>
    <xf numFmtId="0" fontId="0" fillId="0" borderId="21" xfId="0" applyBorder="1" applyAlignment="1" applyProtection="1">
      <alignment/>
      <protection hidden="1"/>
    </xf>
    <xf numFmtId="0" fontId="0" fillId="0" borderId="27" xfId="0" applyBorder="1" applyAlignment="1" applyProtection="1">
      <alignment/>
      <protection hidden="1"/>
    </xf>
    <xf numFmtId="49" fontId="4" fillId="29" borderId="2" xfId="94" applyNumberFormat="1" applyProtection="1">
      <alignment vertical="center"/>
      <protection hidden="1" locked="0"/>
    </xf>
    <xf numFmtId="0" fontId="0" fillId="0" borderId="21" xfId="0" applyBorder="1" applyAlignment="1" applyProtection="1">
      <alignment horizontal="center"/>
      <protection hidden="1"/>
    </xf>
    <xf numFmtId="166" fontId="62" fillId="29" borderId="2" xfId="95" applyAlignment="1" applyProtection="1">
      <alignment/>
      <protection hidden="1" locked="0"/>
    </xf>
    <xf numFmtId="0" fontId="0" fillId="0" borderId="0" xfId="0" applyAlignment="1" applyProtection="1">
      <alignment wrapText="1"/>
      <protection hidden="1"/>
    </xf>
    <xf numFmtId="0" fontId="0" fillId="0" borderId="0" xfId="0" applyAlignment="1" applyProtection="1">
      <alignment/>
      <protection hidden="1"/>
    </xf>
    <xf numFmtId="0" fontId="60" fillId="31" borderId="22" xfId="81" applyBorder="1" applyProtection="1">
      <alignment vertical="center" wrapText="1"/>
      <protection hidden="1"/>
    </xf>
    <xf numFmtId="0" fontId="60" fillId="31" borderId="21" xfId="81" applyBorder="1" applyProtection="1">
      <alignment vertical="center" wrapText="1"/>
      <protection hidden="1"/>
    </xf>
    <xf numFmtId="0" fontId="60" fillId="31" borderId="27" xfId="81" applyBorder="1" applyProtection="1">
      <alignment vertical="center" wrapText="1"/>
      <protection hidden="1"/>
    </xf>
    <xf numFmtId="49" fontId="60" fillId="31" borderId="22" xfId="81" applyNumberFormat="1" applyBorder="1" applyAlignment="1" applyProtection="1">
      <alignment vertical="center" wrapText="1"/>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65" fillId="28" borderId="43" xfId="59" applyBorder="1" applyAlignment="1" applyProtection="1">
      <alignment horizontal="left" vertical="center"/>
      <protection hidden="1"/>
    </xf>
    <xf numFmtId="0" fontId="83" fillId="0" borderId="22" xfId="0" applyFont="1" applyBorder="1" applyAlignment="1" applyProtection="1">
      <alignment horizontal="center" vertical="center"/>
      <protection hidden="1"/>
    </xf>
    <xf numFmtId="49" fontId="81" fillId="0" borderId="22" xfId="0" applyNumberFormat="1" applyFont="1" applyBorder="1" applyAlignment="1" applyProtection="1">
      <alignment horizontal="center" vertical="center" wrapText="1"/>
      <protection hidden="1"/>
    </xf>
    <xf numFmtId="0" fontId="65" fillId="28" borderId="3" xfId="58" applyAlignment="1" applyProtection="1">
      <alignment horizontal="left" vertical="center"/>
      <protection hidden="1"/>
    </xf>
    <xf numFmtId="0" fontId="65" fillId="28" borderId="3" xfId="58" applyAlignment="1" applyProtection="1">
      <alignment/>
      <protection hidden="1"/>
    </xf>
    <xf numFmtId="0" fontId="60" fillId="31" borderId="22" xfId="81" applyBorder="1" applyAlignment="1" applyProtection="1">
      <alignment horizontal="center" vertical="center" wrapText="1"/>
      <protection hidden="1"/>
    </xf>
    <xf numFmtId="0" fontId="60" fillId="31" borderId="21" xfId="81" applyBorder="1" applyAlignment="1" applyProtection="1">
      <alignment horizontal="center" vertical="center" wrapText="1"/>
      <protection hidden="1"/>
    </xf>
    <xf numFmtId="0" fontId="60" fillId="31" borderId="27" xfId="81" applyBorder="1" applyAlignment="1" applyProtection="1">
      <alignment horizontal="center" vertical="center" wrapText="1"/>
      <protection hidden="1"/>
    </xf>
    <xf numFmtId="0" fontId="60" fillId="31" borderId="2" xfId="81" applyProtection="1">
      <alignment vertical="center" wrapText="1"/>
      <protection hidden="1"/>
    </xf>
    <xf numFmtId="49" fontId="81" fillId="0" borderId="27" xfId="0" applyNumberFormat="1" applyFont="1" applyBorder="1" applyAlignment="1" applyProtection="1">
      <alignment horizontal="center" vertical="center" wrapText="1"/>
      <protection hidden="1"/>
    </xf>
    <xf numFmtId="0" fontId="83" fillId="0" borderId="21" xfId="0" applyFont="1" applyBorder="1" applyAlignment="1" applyProtection="1">
      <alignment horizontal="center" vertical="center"/>
      <protection hidden="1"/>
    </xf>
    <xf numFmtId="0" fontId="83" fillId="0" borderId="27" xfId="0" applyFont="1" applyBorder="1" applyAlignment="1" applyProtection="1">
      <alignment horizontal="center" vertical="center"/>
      <protection hidden="1"/>
    </xf>
    <xf numFmtId="0" fontId="0" fillId="0" borderId="0" xfId="0" applyAlignment="1" applyProtection="1">
      <alignment/>
      <protection hidden="1"/>
    </xf>
    <xf numFmtId="49" fontId="81" fillId="0" borderId="21" xfId="0" applyNumberFormat="1" applyFont="1" applyBorder="1" applyAlignment="1" applyProtection="1">
      <alignment horizontal="center" vertical="center" wrapText="1"/>
      <protection hidden="1"/>
    </xf>
    <xf numFmtId="0" fontId="65" fillId="28" borderId="36" xfId="59" applyBorder="1" applyAlignment="1" applyProtection="1">
      <alignment horizontal="left" vertical="center"/>
      <protection hidden="1"/>
    </xf>
    <xf numFmtId="0" fontId="65" fillId="28" borderId="37" xfId="59" applyBorder="1" applyAlignment="1" applyProtection="1">
      <alignment horizontal="left" vertical="center"/>
      <protection hidden="1"/>
    </xf>
    <xf numFmtId="0" fontId="65" fillId="28" borderId="44" xfId="59" applyBorder="1" applyAlignment="1" applyProtection="1">
      <alignment horizontal="left" vertical="center"/>
      <protection hidden="1"/>
    </xf>
    <xf numFmtId="0" fontId="65" fillId="0" borderId="22" xfId="0" applyFont="1" applyBorder="1" applyAlignment="1" applyProtection="1">
      <alignment horizontal="center" vertical="center"/>
      <protection hidden="1"/>
    </xf>
    <xf numFmtId="0" fontId="65" fillId="0" borderId="27" xfId="0" applyFont="1" applyBorder="1" applyAlignment="1" applyProtection="1">
      <alignment horizontal="center" vertical="center"/>
      <protection hidden="1"/>
    </xf>
    <xf numFmtId="0" fontId="65" fillId="28" borderId="3" xfId="59" applyAlignment="1" applyProtection="1">
      <alignment/>
      <protection hidden="1"/>
    </xf>
    <xf numFmtId="0" fontId="90" fillId="0" borderId="17" xfId="0" applyFont="1" applyBorder="1" applyAlignment="1" applyProtection="1">
      <alignment horizontal="center" vertical="center" wrapText="1"/>
      <protection hidden="1"/>
    </xf>
    <xf numFmtId="0" fontId="90" fillId="0" borderId="19" xfId="0" applyFont="1" applyBorder="1" applyAlignment="1" applyProtection="1">
      <alignment horizontal="center" vertical="center"/>
      <protection hidden="1"/>
    </xf>
    <xf numFmtId="0" fontId="65" fillId="0" borderId="17" xfId="0" applyFont="1" applyBorder="1" applyAlignment="1" applyProtection="1">
      <alignment horizontal="center" vertical="center"/>
      <protection hidden="1"/>
    </xf>
    <xf numFmtId="0" fontId="65" fillId="0" borderId="19" xfId="0" applyFont="1" applyBorder="1" applyAlignment="1" applyProtection="1">
      <alignment horizontal="center" vertical="center"/>
      <protection hidden="1"/>
    </xf>
    <xf numFmtId="0" fontId="99" fillId="0" borderId="17" xfId="0" applyFont="1" applyBorder="1" applyAlignment="1" applyProtection="1">
      <alignment horizontal="center" vertical="center" wrapText="1"/>
      <protection hidden="1"/>
    </xf>
    <xf numFmtId="0" fontId="99" fillId="0" borderId="19" xfId="0" applyFont="1" applyBorder="1" applyAlignment="1" applyProtection="1">
      <alignment horizontal="center" vertical="center" wrapText="1"/>
      <protection hidden="1"/>
    </xf>
    <xf numFmtId="0" fontId="65" fillId="0" borderId="21" xfId="0" applyFont="1" applyBorder="1" applyAlignment="1" applyProtection="1">
      <alignment horizontal="center" vertical="center"/>
      <protection hidden="1"/>
    </xf>
    <xf numFmtId="0" fontId="90" fillId="0" borderId="12" xfId="0" applyFont="1" applyBorder="1" applyAlignment="1" applyProtection="1">
      <alignment horizontal="center" vertical="center" wrapText="1"/>
      <protection hidden="1"/>
    </xf>
    <xf numFmtId="0" fontId="90" fillId="0" borderId="14" xfId="0" applyFont="1" applyBorder="1" applyAlignment="1" applyProtection="1">
      <alignment horizontal="center" vertical="center"/>
      <protection hidden="1"/>
    </xf>
    <xf numFmtId="0" fontId="90" fillId="0" borderId="23" xfId="0" applyFont="1" applyBorder="1" applyAlignment="1" applyProtection="1">
      <alignment horizontal="center" vertical="center"/>
      <protection hidden="1"/>
    </xf>
    <xf numFmtId="0" fontId="90" fillId="0" borderId="29" xfId="0" applyFont="1" applyBorder="1" applyAlignment="1" applyProtection="1">
      <alignment horizontal="center" vertical="center"/>
      <protection hidden="1"/>
    </xf>
    <xf numFmtId="0" fontId="90" fillId="0" borderId="12" xfId="0" applyFont="1" applyBorder="1" applyAlignment="1" applyProtection="1">
      <alignment horizontal="center" vertical="center"/>
      <protection hidden="1"/>
    </xf>
    <xf numFmtId="0" fontId="90" fillId="0" borderId="13" xfId="0" applyFont="1" applyBorder="1" applyAlignment="1" applyProtection="1">
      <alignment horizontal="center" vertical="center"/>
      <protection hidden="1"/>
    </xf>
    <xf numFmtId="0" fontId="90" fillId="0" borderId="26" xfId="0" applyFont="1" applyBorder="1" applyAlignment="1" applyProtection="1">
      <alignment horizontal="center" vertical="center"/>
      <protection hidden="1"/>
    </xf>
    <xf numFmtId="0" fontId="65" fillId="0" borderId="17" xfId="0" applyFont="1" applyBorder="1" applyAlignment="1" applyProtection="1">
      <alignment horizontal="center" vertical="center" wrapText="1"/>
      <protection hidden="1"/>
    </xf>
    <xf numFmtId="4" fontId="4" fillId="29" borderId="22" xfId="91" applyBorder="1" applyAlignment="1" applyProtection="1">
      <alignment horizontal="center"/>
      <protection hidden="1" locked="0"/>
    </xf>
    <xf numFmtId="4" fontId="4" fillId="29" borderId="21" xfId="91" applyBorder="1" applyAlignment="1" applyProtection="1">
      <alignment horizontal="center"/>
      <protection hidden="1" locked="0"/>
    </xf>
    <xf numFmtId="4" fontId="4" fillId="29" borderId="27" xfId="91" applyBorder="1" applyAlignment="1" applyProtection="1">
      <alignment horizontal="center"/>
      <protection hidden="1" locked="0"/>
    </xf>
    <xf numFmtId="166" fontId="62" fillId="29" borderId="2" xfId="95" applyAlignment="1" applyProtection="1">
      <alignment horizontal="center"/>
      <protection hidden="1" locked="0"/>
    </xf>
    <xf numFmtId="0" fontId="92" fillId="0" borderId="22" xfId="0" applyFont="1" applyBorder="1" applyAlignment="1" applyProtection="1">
      <alignment horizontal="center"/>
      <protection hidden="1"/>
    </xf>
    <xf numFmtId="0" fontId="92" fillId="0" borderId="21" xfId="0" applyFont="1" applyBorder="1" applyAlignment="1" applyProtection="1">
      <alignment horizontal="center"/>
      <protection hidden="1"/>
    </xf>
    <xf numFmtId="0" fontId="92" fillId="0" borderId="27" xfId="0" applyFont="1" applyBorder="1" applyAlignment="1" applyProtection="1">
      <alignment horizontal="center"/>
      <protection hidden="1"/>
    </xf>
    <xf numFmtId="49" fontId="4" fillId="29" borderId="2" xfId="91" applyNumberFormat="1" applyAlignment="1" applyProtection="1">
      <alignment horizontal="center"/>
      <protection hidden="1" locked="0"/>
    </xf>
    <xf numFmtId="4" fontId="4" fillId="29" borderId="2" xfId="91" applyAlignment="1" applyProtection="1">
      <alignment horizontal="center"/>
      <protection hidden="1" locked="0"/>
    </xf>
    <xf numFmtId="0" fontId="0" fillId="0" borderId="22" xfId="0" applyBorder="1" applyAlignment="1" applyProtection="1">
      <alignment/>
      <protection hidden="1"/>
    </xf>
    <xf numFmtId="0" fontId="65" fillId="0" borderId="12" xfId="0" applyFont="1" applyBorder="1" applyAlignment="1" applyProtection="1">
      <alignment horizontal="center" vertical="center"/>
      <protection hidden="1"/>
    </xf>
    <xf numFmtId="0" fontId="65" fillId="0" borderId="14" xfId="0" applyFont="1" applyBorder="1" applyAlignment="1" applyProtection="1">
      <alignment horizontal="center" vertical="center"/>
      <protection hidden="1"/>
    </xf>
    <xf numFmtId="0" fontId="65" fillId="0" borderId="23" xfId="0" applyFont="1" applyBorder="1" applyAlignment="1" applyProtection="1">
      <alignment horizontal="center" vertical="center"/>
      <protection hidden="1"/>
    </xf>
    <xf numFmtId="0" fontId="65" fillId="0" borderId="29" xfId="0" applyFont="1" applyBorder="1" applyAlignment="1" applyProtection="1">
      <alignment horizontal="center" vertical="center"/>
      <protection hidden="1"/>
    </xf>
    <xf numFmtId="0" fontId="65" fillId="0" borderId="2" xfId="0" applyFont="1" applyBorder="1" applyAlignment="1" applyProtection="1">
      <alignment horizontal="center" vertical="center"/>
      <protection hidden="1"/>
    </xf>
    <xf numFmtId="0" fontId="65" fillId="28" borderId="2" xfId="59" applyBorder="1" applyAlignment="1" applyProtection="1">
      <alignment wrapText="1"/>
      <protection hidden="1"/>
    </xf>
    <xf numFmtId="166" fontId="0" fillId="0" borderId="2" xfId="0" applyNumberFormat="1" applyBorder="1" applyAlignment="1" applyProtection="1">
      <alignment/>
      <protection hidden="1"/>
    </xf>
    <xf numFmtId="0" fontId="0" fillId="0" borderId="2" xfId="0" applyBorder="1" applyAlignment="1" applyProtection="1">
      <alignment/>
      <protection hidden="1"/>
    </xf>
    <xf numFmtId="4" fontId="0" fillId="0" borderId="2" xfId="0" applyNumberFormat="1" applyBorder="1" applyAlignment="1" applyProtection="1">
      <alignment/>
      <protection hidden="1"/>
    </xf>
    <xf numFmtId="0" fontId="65" fillId="28" borderId="2" xfId="59" applyBorder="1" applyAlignment="1" applyProtection="1">
      <alignment/>
      <protection hidden="1"/>
    </xf>
    <xf numFmtId="0" fontId="0" fillId="0" borderId="22" xfId="0" applyBorder="1" applyAlignment="1" applyProtection="1">
      <alignment/>
      <protection hidden="1" locked="0"/>
    </xf>
    <xf numFmtId="0" fontId="0" fillId="0" borderId="27" xfId="0" applyBorder="1" applyAlignment="1" applyProtection="1">
      <alignment/>
      <protection hidden="1" locked="0"/>
    </xf>
    <xf numFmtId="10" fontId="4" fillId="29" borderId="2" xfId="93" applyProtection="1">
      <alignment vertical="top"/>
      <protection hidden="1"/>
    </xf>
    <xf numFmtId="0" fontId="92" fillId="0" borderId="0" xfId="0" applyFont="1" applyAlignment="1" applyProtection="1">
      <alignment wrapText="1"/>
      <protection hidden="1"/>
    </xf>
    <xf numFmtId="0" fontId="60" fillId="31" borderId="2" xfId="81" applyBorder="1" applyProtection="1">
      <alignment vertical="center" wrapText="1"/>
      <protection hidden="1"/>
    </xf>
    <xf numFmtId="0" fontId="85" fillId="0" borderId="22" xfId="0" applyFont="1" applyBorder="1" applyAlignment="1" applyProtection="1">
      <alignment horizontal="center"/>
      <protection hidden="1"/>
    </xf>
    <xf numFmtId="0" fontId="85" fillId="0" borderId="27" xfId="0" applyFont="1" applyBorder="1" applyAlignment="1" applyProtection="1">
      <alignment horizontal="center"/>
      <protection hidden="1"/>
    </xf>
    <xf numFmtId="0" fontId="92" fillId="0" borderId="22" xfId="0" applyFont="1" applyBorder="1" applyAlignment="1" applyProtection="1">
      <alignment/>
      <protection hidden="1"/>
    </xf>
    <xf numFmtId="0" fontId="92" fillId="0" borderId="27" xfId="0" applyFont="1" applyBorder="1" applyAlignment="1" applyProtection="1">
      <alignment/>
      <protection hidden="1"/>
    </xf>
    <xf numFmtId="0" fontId="92" fillId="0" borderId="22" xfId="0" applyFont="1" applyBorder="1" applyAlignment="1" applyProtection="1">
      <alignment vertical="top" wrapText="1"/>
      <protection hidden="1"/>
    </xf>
    <xf numFmtId="0" fontId="92" fillId="0" borderId="27" xfId="0" applyFont="1" applyBorder="1" applyAlignment="1" applyProtection="1">
      <alignment vertical="top"/>
      <protection hidden="1"/>
    </xf>
    <xf numFmtId="0" fontId="92" fillId="0" borderId="22" xfId="0" applyFont="1" applyBorder="1" applyAlignment="1" applyProtection="1">
      <alignment wrapText="1"/>
      <protection hidden="1"/>
    </xf>
    <xf numFmtId="0" fontId="65" fillId="28" borderId="33" xfId="59" applyBorder="1" applyAlignment="1" applyProtection="1">
      <alignment/>
      <protection hidden="1"/>
    </xf>
    <xf numFmtId="0" fontId="60" fillId="31" borderId="19" xfId="81" applyBorder="1" applyProtection="1">
      <alignment vertical="center" wrapText="1"/>
      <protection hidden="1"/>
    </xf>
    <xf numFmtId="0" fontId="90" fillId="0" borderId="17" xfId="0" applyFont="1" applyBorder="1" applyAlignment="1" applyProtection="1">
      <alignment wrapText="1"/>
      <protection hidden="1"/>
    </xf>
    <xf numFmtId="0" fontId="90" fillId="0" borderId="19" xfId="0" applyFont="1" applyBorder="1" applyAlignment="1" applyProtection="1">
      <alignment wrapText="1"/>
      <protection hidden="1"/>
    </xf>
    <xf numFmtId="0" fontId="65" fillId="0" borderId="13" xfId="0" applyFont="1" applyBorder="1" applyAlignment="1" applyProtection="1">
      <alignment horizontal="center" vertical="center"/>
      <protection hidden="1"/>
    </xf>
    <xf numFmtId="0" fontId="65" fillId="0" borderId="26" xfId="0" applyFont="1" applyBorder="1" applyAlignment="1" applyProtection="1">
      <alignment horizontal="center" vertical="center"/>
      <protection hidden="1"/>
    </xf>
    <xf numFmtId="0" fontId="85" fillId="0" borderId="21" xfId="0" applyFont="1" applyBorder="1" applyAlignment="1" applyProtection="1">
      <alignment horizontal="center"/>
      <protection hidden="1"/>
    </xf>
    <xf numFmtId="0" fontId="65" fillId="28" borderId="39" xfId="59" applyBorder="1" applyAlignment="1" applyProtection="1">
      <alignment/>
      <protection hidden="1"/>
    </xf>
    <xf numFmtId="0" fontId="0" fillId="0" borderId="0" xfId="0" applyBorder="1" applyAlignment="1" applyProtection="1">
      <alignment/>
      <protection hidden="1"/>
    </xf>
    <xf numFmtId="0" fontId="60" fillId="31" borderId="17" xfId="81" applyBorder="1" applyProtection="1">
      <alignment vertical="center" wrapText="1"/>
      <protection hidden="1"/>
    </xf>
    <xf numFmtId="166" fontId="62" fillId="29" borderId="2" xfId="95" applyAlignment="1" applyProtection="1">
      <alignment/>
      <protection hidden="1"/>
    </xf>
    <xf numFmtId="166" fontId="66" fillId="0" borderId="22" xfId="35" applyFont="1" applyBorder="1" applyAlignment="1" applyProtection="1">
      <alignment vertical="center"/>
      <protection hidden="1"/>
    </xf>
    <xf numFmtId="166" fontId="66" fillId="0" borderId="27" xfId="35" applyFont="1" applyBorder="1" applyAlignment="1" applyProtection="1">
      <alignment vertical="center"/>
      <protection hidden="1"/>
    </xf>
    <xf numFmtId="0" fontId="65" fillId="28" borderId="3" xfId="59" applyAlignment="1" applyProtection="1">
      <alignment horizontal="left" vertical="center"/>
      <protection hidden="1"/>
    </xf>
    <xf numFmtId="0" fontId="65" fillId="28" borderId="39" xfId="59" applyBorder="1" applyAlignment="1" applyProtection="1">
      <alignment horizontal="left" vertical="center"/>
      <protection hidden="1"/>
    </xf>
    <xf numFmtId="166" fontId="62" fillId="29" borderId="22" xfId="95" applyBorder="1" applyAlignment="1" applyProtection="1">
      <alignment horizontal="center" vertical="center"/>
      <protection hidden="1"/>
    </xf>
    <xf numFmtId="166" fontId="62" fillId="29" borderId="21" xfId="95" applyBorder="1" applyAlignment="1" applyProtection="1">
      <alignment horizontal="center" vertical="center"/>
      <protection hidden="1"/>
    </xf>
    <xf numFmtId="166" fontId="62" fillId="29" borderId="27" xfId="95" applyBorder="1" applyAlignment="1" applyProtection="1">
      <alignment horizontal="center" vertical="center"/>
      <protection hidden="1"/>
    </xf>
    <xf numFmtId="166" fontId="62" fillId="29" borderId="22" xfId="95" applyBorder="1" applyAlignment="1" applyProtection="1">
      <alignment vertical="center"/>
      <protection hidden="1" locked="0"/>
    </xf>
    <xf numFmtId="166" fontId="62" fillId="29" borderId="27" xfId="95" applyBorder="1" applyAlignment="1" applyProtection="1">
      <alignment vertical="center"/>
      <protection hidden="1" locked="0"/>
    </xf>
    <xf numFmtId="166" fontId="66" fillId="0" borderId="2" xfId="35" applyFont="1" applyAlignment="1" applyProtection="1">
      <alignment vertical="center"/>
      <protection hidden="1"/>
    </xf>
    <xf numFmtId="0" fontId="60" fillId="31" borderId="22" xfId="81" applyBorder="1" applyAlignment="1" applyProtection="1">
      <alignment vertical="center" wrapText="1"/>
      <protection hidden="1"/>
    </xf>
    <xf numFmtId="0" fontId="60" fillId="31" borderId="21" xfId="81" applyBorder="1" applyAlignment="1" applyProtection="1">
      <alignment vertical="center" wrapText="1"/>
      <protection hidden="1"/>
    </xf>
    <xf numFmtId="0" fontId="60" fillId="31" borderId="27" xfId="81" applyBorder="1" applyAlignment="1" applyProtection="1">
      <alignment vertical="center" wrapText="1"/>
      <protection hidden="1"/>
    </xf>
    <xf numFmtId="166" fontId="66" fillId="0" borderId="19" xfId="35" applyFont="1" applyBorder="1" applyAlignment="1" applyProtection="1">
      <alignment vertical="center"/>
      <protection hidden="1"/>
    </xf>
    <xf numFmtId="166" fontId="4" fillId="29" borderId="2" xfId="94" applyNumberFormat="1" applyProtection="1">
      <alignment vertical="center"/>
      <protection hidden="1" locked="0"/>
    </xf>
    <xf numFmtId="166" fontId="65" fillId="28" borderId="3" xfId="58" applyNumberFormat="1" applyAlignment="1" applyProtection="1">
      <alignment vertical="center"/>
      <protection hidden="1"/>
    </xf>
    <xf numFmtId="166" fontId="62" fillId="29" borderId="22" xfId="95" applyBorder="1" applyAlignment="1" applyProtection="1">
      <alignment vertical="center"/>
      <protection hidden="1"/>
    </xf>
    <xf numFmtId="166" fontId="62" fillId="29" borderId="21" xfId="95" applyBorder="1" applyAlignment="1" applyProtection="1">
      <alignment vertical="center"/>
      <protection hidden="1"/>
    </xf>
    <xf numFmtId="166" fontId="62" fillId="29" borderId="27" xfId="95" applyBorder="1" applyAlignment="1" applyProtection="1">
      <alignment vertical="center"/>
      <protection hidden="1"/>
    </xf>
    <xf numFmtId="0" fontId="81" fillId="0" borderId="2" xfId="0" applyFont="1" applyBorder="1" applyAlignment="1" applyProtection="1">
      <alignment horizontal="left" vertical="center"/>
      <protection hidden="1"/>
    </xf>
    <xf numFmtId="166" fontId="62" fillId="29" borderId="21" xfId="95" applyBorder="1" applyAlignment="1" applyProtection="1">
      <alignment vertical="center"/>
      <protection hidden="1" locked="0"/>
    </xf>
    <xf numFmtId="0" fontId="81" fillId="0" borderId="12" xfId="0" applyFont="1" applyBorder="1" applyAlignment="1" applyProtection="1">
      <alignment horizontal="center" vertical="center"/>
      <protection hidden="1"/>
    </xf>
    <xf numFmtId="0" fontId="81" fillId="0" borderId="14" xfId="0" applyFont="1" applyBorder="1" applyAlignment="1" applyProtection="1">
      <alignment horizontal="center" vertical="center"/>
      <protection hidden="1"/>
    </xf>
    <xf numFmtId="0" fontId="81" fillId="0" borderId="15" xfId="0" applyFont="1" applyBorder="1" applyAlignment="1" applyProtection="1">
      <alignment horizontal="center" vertical="center"/>
      <protection hidden="1"/>
    </xf>
    <xf numFmtId="0" fontId="81" fillId="0" borderId="16" xfId="0" applyFont="1" applyBorder="1" applyAlignment="1" applyProtection="1">
      <alignment horizontal="center" vertical="center"/>
      <protection hidden="1"/>
    </xf>
    <xf numFmtId="0" fontId="81" fillId="0" borderId="23" xfId="0" applyFont="1" applyBorder="1" applyAlignment="1" applyProtection="1">
      <alignment horizontal="center" vertical="center"/>
      <protection hidden="1"/>
    </xf>
    <xf numFmtId="0" fontId="81" fillId="0" borderId="29" xfId="0" applyFont="1" applyBorder="1" applyAlignment="1" applyProtection="1">
      <alignment horizontal="center" vertical="center"/>
      <protection hidden="1"/>
    </xf>
    <xf numFmtId="1" fontId="4" fillId="29" borderId="2" xfId="91" applyNumberFormat="1" applyAlignment="1" applyProtection="1">
      <alignment horizontal="center" vertical="center"/>
      <protection hidden="1" locked="0"/>
    </xf>
    <xf numFmtId="166" fontId="62" fillId="29" borderId="2" xfId="95" applyAlignment="1" applyProtection="1">
      <alignment vertical="center"/>
      <protection hidden="1"/>
    </xf>
    <xf numFmtId="49" fontId="81" fillId="0" borderId="15" xfId="0" applyNumberFormat="1" applyFont="1" applyBorder="1" applyAlignment="1" applyProtection="1">
      <alignment horizontal="center" vertical="center" wrapText="1"/>
      <protection hidden="1"/>
    </xf>
    <xf numFmtId="49" fontId="81" fillId="0" borderId="16" xfId="0" applyNumberFormat="1" applyFont="1" applyBorder="1" applyAlignment="1" applyProtection="1">
      <alignment horizontal="center" vertical="center" wrapText="1"/>
      <protection hidden="1"/>
    </xf>
    <xf numFmtId="49" fontId="81" fillId="0" borderId="17" xfId="0" applyNumberFormat="1" applyFont="1" applyBorder="1" applyAlignment="1" applyProtection="1">
      <alignment horizontal="center" vertical="center" wrapText="1"/>
      <protection hidden="1"/>
    </xf>
    <xf numFmtId="49" fontId="81" fillId="0" borderId="18" xfId="0" applyNumberFormat="1" applyFont="1" applyBorder="1" applyAlignment="1" applyProtection="1">
      <alignment horizontal="center" vertical="center" wrapText="1"/>
      <protection hidden="1"/>
    </xf>
    <xf numFmtId="0" fontId="80" fillId="0" borderId="22" xfId="0" applyFont="1" applyBorder="1" applyAlignment="1" applyProtection="1">
      <alignment horizontal="center" vertical="center"/>
      <protection hidden="1"/>
    </xf>
    <xf numFmtId="0" fontId="80" fillId="0" borderId="21" xfId="0" applyFont="1" applyBorder="1" applyAlignment="1" applyProtection="1">
      <alignment horizontal="center" vertical="center"/>
      <protection hidden="1"/>
    </xf>
    <xf numFmtId="0" fontId="80" fillId="0" borderId="27" xfId="0" applyFont="1" applyBorder="1" applyAlignment="1" applyProtection="1">
      <alignment horizontal="center" vertical="center"/>
      <protection hidden="1"/>
    </xf>
    <xf numFmtId="0" fontId="81" fillId="0" borderId="22" xfId="0" applyFont="1" applyBorder="1" applyAlignment="1" applyProtection="1">
      <alignment horizontal="center" vertical="center"/>
      <protection hidden="1"/>
    </xf>
    <xf numFmtId="0" fontId="81" fillId="0" borderId="27" xfId="0" applyFont="1" applyBorder="1" applyAlignment="1" applyProtection="1">
      <alignment horizontal="center" vertical="center"/>
      <protection hidden="1"/>
    </xf>
    <xf numFmtId="49" fontId="83" fillId="0" borderId="18" xfId="0" applyNumberFormat="1" applyFont="1" applyBorder="1" applyAlignment="1" applyProtection="1">
      <alignment horizontal="center" vertical="center" wrapText="1"/>
      <protection hidden="1"/>
    </xf>
    <xf numFmtId="0" fontId="81" fillId="0" borderId="12" xfId="0" applyFont="1" applyBorder="1" applyAlignment="1" applyProtection="1">
      <alignment horizontal="center" vertical="center" wrapText="1"/>
      <protection hidden="1"/>
    </xf>
    <xf numFmtId="0" fontId="81" fillId="0" borderId="14" xfId="0" applyFont="1" applyBorder="1" applyAlignment="1" applyProtection="1">
      <alignment horizontal="center" vertical="center" wrapText="1"/>
      <protection hidden="1"/>
    </xf>
    <xf numFmtId="0" fontId="81" fillId="0" borderId="15" xfId="0" applyFont="1" applyBorder="1" applyAlignment="1" applyProtection="1">
      <alignment horizontal="center" vertical="center" wrapText="1"/>
      <protection hidden="1"/>
    </xf>
    <xf numFmtId="0" fontId="81" fillId="0" borderId="16" xfId="0" applyFont="1" applyBorder="1" applyAlignment="1" applyProtection="1">
      <alignment horizontal="center" vertical="center" wrapText="1"/>
      <protection hidden="1"/>
    </xf>
    <xf numFmtId="0" fontId="81" fillId="0" borderId="23" xfId="0" applyFont="1" applyBorder="1" applyAlignment="1" applyProtection="1">
      <alignment horizontal="center" vertical="center" wrapText="1"/>
      <protection hidden="1"/>
    </xf>
    <xf numFmtId="0" fontId="81" fillId="0" borderId="26" xfId="0" applyFont="1" applyBorder="1" applyAlignment="1" applyProtection="1">
      <alignment horizontal="center" vertical="center" wrapText="1"/>
      <protection hidden="1"/>
    </xf>
    <xf numFmtId="0" fontId="65" fillId="28" borderId="3" xfId="46" applyAlignment="1" applyProtection="1">
      <alignment horizontal="left" vertical="center"/>
      <protection hidden="1"/>
    </xf>
    <xf numFmtId="49" fontId="60" fillId="31" borderId="21" xfId="81" applyNumberFormat="1" applyBorder="1" applyAlignment="1" applyProtection="1">
      <alignment vertical="center" wrapText="1"/>
      <protection hidden="1"/>
    </xf>
    <xf numFmtId="49" fontId="60" fillId="31" borderId="27" xfId="81" applyNumberFormat="1" applyBorder="1" applyAlignment="1" applyProtection="1">
      <alignment vertical="center" wrapText="1"/>
      <protection hidden="1"/>
    </xf>
    <xf numFmtId="49" fontId="80" fillId="0" borderId="22" xfId="0" applyNumberFormat="1" applyFont="1" applyBorder="1" applyAlignment="1" applyProtection="1">
      <alignment horizontal="center"/>
      <protection hidden="1"/>
    </xf>
    <xf numFmtId="49" fontId="80" fillId="0" borderId="21" xfId="0" applyNumberFormat="1" applyFont="1" applyBorder="1" applyAlignment="1" applyProtection="1">
      <alignment horizontal="center"/>
      <protection hidden="1"/>
    </xf>
    <xf numFmtId="49" fontId="80" fillId="0" borderId="27" xfId="0" applyNumberFormat="1" applyFont="1" applyBorder="1" applyAlignment="1" applyProtection="1">
      <alignment horizontal="center"/>
      <protection hidden="1"/>
    </xf>
    <xf numFmtId="0" fontId="81" fillId="0" borderId="17" xfId="0" applyFont="1" applyBorder="1" applyAlignment="1" applyProtection="1">
      <alignment horizontal="center" vertical="center" wrapText="1"/>
      <protection hidden="1"/>
    </xf>
    <xf numFmtId="0" fontId="81" fillId="0" borderId="18" xfId="0" applyFont="1" applyBorder="1" applyAlignment="1" applyProtection="1">
      <alignment horizontal="center" vertical="center" wrapText="1"/>
      <protection hidden="1"/>
    </xf>
    <xf numFmtId="0" fontId="83" fillId="0" borderId="2" xfId="0" applyFont="1" applyBorder="1" applyAlignment="1" applyProtection="1">
      <alignment horizontal="center" vertical="center"/>
      <protection hidden="1"/>
    </xf>
    <xf numFmtId="49" fontId="83" fillId="0" borderId="2" xfId="0" applyNumberFormat="1" applyFont="1" applyBorder="1" applyAlignment="1" applyProtection="1">
      <alignment horizontal="center" vertical="center"/>
      <protection hidden="1"/>
    </xf>
    <xf numFmtId="0" fontId="65" fillId="28" borderId="3" xfId="46" applyAlignment="1" applyProtection="1">
      <alignment horizontal="center" vertical="center"/>
      <protection hidden="1"/>
    </xf>
    <xf numFmtId="0" fontId="83" fillId="0" borderId="45" xfId="0" applyFont="1" applyBorder="1" applyAlignment="1" applyProtection="1">
      <alignment horizontal="center" vertical="center"/>
      <protection hidden="1"/>
    </xf>
    <xf numFmtId="0" fontId="83" fillId="0" borderId="46" xfId="0" applyFont="1" applyBorder="1" applyAlignment="1" applyProtection="1">
      <alignment horizontal="center" vertical="center"/>
      <protection hidden="1"/>
    </xf>
    <xf numFmtId="0" fontId="81" fillId="0" borderId="2" xfId="0" applyFont="1" applyBorder="1" applyAlignment="1" applyProtection="1">
      <alignment horizontal="left" vertical="center" wrapText="1"/>
      <protection hidden="1"/>
    </xf>
    <xf numFmtId="0" fontId="81" fillId="0" borderId="0" xfId="0" applyFont="1" applyAlignment="1" applyProtection="1">
      <alignment vertical="center"/>
      <protection hidden="1"/>
    </xf>
    <xf numFmtId="0" fontId="65" fillId="28" borderId="47" xfId="46" applyBorder="1" applyAlignment="1" applyProtection="1">
      <alignment horizontal="center" vertical="center"/>
      <protection hidden="1"/>
    </xf>
    <xf numFmtId="0" fontId="65" fillId="28" borderId="13" xfId="46" applyBorder="1" applyAlignment="1" applyProtection="1">
      <alignment horizontal="center" vertical="center"/>
      <protection hidden="1"/>
    </xf>
    <xf numFmtId="0" fontId="65" fillId="28" borderId="14" xfId="46" applyBorder="1" applyAlignment="1" applyProtection="1">
      <alignment horizontal="center" vertical="center"/>
      <protection hidden="1"/>
    </xf>
    <xf numFmtId="166" fontId="62" fillId="0" borderId="22" xfId="35" applyBorder="1" applyAlignment="1" applyProtection="1">
      <alignment vertical="center"/>
      <protection hidden="1"/>
    </xf>
    <xf numFmtId="166" fontId="62" fillId="0" borderId="21" xfId="35" applyBorder="1" applyAlignment="1" applyProtection="1">
      <alignment vertical="center"/>
      <protection hidden="1"/>
    </xf>
    <xf numFmtId="166" fontId="62" fillId="0" borderId="27" xfId="35" applyBorder="1" applyAlignment="1" applyProtection="1">
      <alignment vertical="center"/>
      <protection hidden="1"/>
    </xf>
    <xf numFmtId="0" fontId="81" fillId="0" borderId="13" xfId="0" applyFont="1" applyBorder="1" applyAlignment="1" applyProtection="1">
      <alignment horizontal="center" vertical="center"/>
      <protection hidden="1"/>
    </xf>
    <xf numFmtId="0" fontId="62" fillId="0" borderId="2" xfId="0" applyFont="1" applyBorder="1" applyAlignment="1" applyProtection="1">
      <alignment horizontal="left" vertical="center"/>
      <protection hidden="1"/>
    </xf>
    <xf numFmtId="0" fontId="83" fillId="0" borderId="12" xfId="0" applyFont="1" applyBorder="1" applyAlignment="1" applyProtection="1">
      <alignment horizontal="center" vertical="center"/>
      <protection hidden="1"/>
    </xf>
    <xf numFmtId="0" fontId="83" fillId="0" borderId="13" xfId="0" applyFont="1" applyBorder="1" applyAlignment="1" applyProtection="1">
      <alignment horizontal="center" vertical="center"/>
      <protection hidden="1"/>
    </xf>
    <xf numFmtId="0" fontId="83" fillId="0" borderId="14" xfId="0" applyFont="1" applyBorder="1" applyAlignment="1" applyProtection="1">
      <alignment horizontal="center" vertical="center"/>
      <protection hidden="1"/>
    </xf>
    <xf numFmtId="0" fontId="83" fillId="0" borderId="15" xfId="0" applyFont="1" applyBorder="1" applyAlignment="1" applyProtection="1">
      <alignment horizontal="center" vertical="center"/>
      <protection hidden="1"/>
    </xf>
    <xf numFmtId="0" fontId="83" fillId="0" borderId="0" xfId="0" applyFont="1" applyBorder="1" applyAlignment="1" applyProtection="1">
      <alignment horizontal="center" vertical="center"/>
      <protection hidden="1"/>
    </xf>
    <xf numFmtId="0" fontId="83" fillId="0" borderId="16" xfId="0" applyFont="1" applyBorder="1" applyAlignment="1" applyProtection="1">
      <alignment horizontal="center" vertical="center"/>
      <protection hidden="1"/>
    </xf>
    <xf numFmtId="0" fontId="83" fillId="0" borderId="23" xfId="0" applyFont="1" applyBorder="1" applyAlignment="1" applyProtection="1">
      <alignment horizontal="center" vertical="center"/>
      <protection hidden="1"/>
    </xf>
    <xf numFmtId="0" fontId="83" fillId="0" borderId="26" xfId="0" applyFont="1" applyBorder="1" applyAlignment="1" applyProtection="1">
      <alignment horizontal="center" vertical="center"/>
      <protection hidden="1"/>
    </xf>
    <xf numFmtId="0" fontId="83" fillId="0" borderId="29" xfId="0" applyFont="1" applyBorder="1" applyAlignment="1" applyProtection="1">
      <alignment horizontal="center" vertical="center"/>
      <protection hidden="1"/>
    </xf>
    <xf numFmtId="0" fontId="81" fillId="0" borderId="21" xfId="0" applyFont="1" applyBorder="1" applyAlignment="1" applyProtection="1">
      <alignment horizontal="center" vertical="center"/>
      <protection hidden="1"/>
    </xf>
    <xf numFmtId="0" fontId="81" fillId="0" borderId="0" xfId="0" applyFont="1" applyBorder="1" applyAlignment="1" applyProtection="1">
      <alignment horizontal="center" vertical="center"/>
      <protection hidden="1"/>
    </xf>
    <xf numFmtId="0" fontId="81" fillId="0" borderId="26" xfId="0" applyFont="1" applyBorder="1" applyAlignment="1" applyProtection="1">
      <alignment horizontal="center" vertical="center"/>
      <protection hidden="1"/>
    </xf>
    <xf numFmtId="166" fontId="62" fillId="29" borderId="2" xfId="95" applyAlignment="1" applyProtection="1">
      <alignment horizontal="center" vertical="center"/>
      <protection hidden="1"/>
    </xf>
    <xf numFmtId="0" fontId="94" fillId="0" borderId="2" xfId="0" applyFont="1" applyBorder="1" applyAlignment="1" applyProtection="1">
      <alignment horizontal="left" vertical="center" wrapText="1"/>
      <protection hidden="1"/>
    </xf>
    <xf numFmtId="0" fontId="84" fillId="0" borderId="22" xfId="0" applyFont="1" applyBorder="1" applyAlignment="1" applyProtection="1">
      <alignment horizontal="left" vertical="center"/>
      <protection hidden="1"/>
    </xf>
    <xf numFmtId="0" fontId="84" fillId="0" borderId="21" xfId="0" applyFont="1" applyBorder="1" applyAlignment="1" applyProtection="1">
      <alignment horizontal="left" vertical="center"/>
      <protection hidden="1"/>
    </xf>
    <xf numFmtId="0" fontId="84" fillId="0" borderId="2" xfId="0" applyFont="1" applyBorder="1" applyAlignment="1" applyProtection="1">
      <alignment horizontal="left" vertical="center"/>
      <protection hidden="1" locked="0"/>
    </xf>
    <xf numFmtId="0" fontId="76" fillId="31" borderId="2" xfId="81" applyFont="1" applyProtection="1">
      <alignment vertical="center" wrapText="1"/>
      <protection hidden="1"/>
    </xf>
    <xf numFmtId="0" fontId="84" fillId="0" borderId="48" xfId="0" applyFont="1" applyBorder="1" applyAlignment="1" applyProtection="1">
      <alignment horizontal="left" vertical="center"/>
      <protection hidden="1"/>
    </xf>
    <xf numFmtId="0" fontId="84" fillId="0" borderId="49" xfId="0" applyFont="1" applyBorder="1" applyAlignment="1" applyProtection="1">
      <alignment horizontal="left" vertical="center"/>
      <protection hidden="1"/>
    </xf>
    <xf numFmtId="0" fontId="84" fillId="0" borderId="50" xfId="0" applyFont="1" applyBorder="1" applyAlignment="1" applyProtection="1">
      <alignment horizontal="left" vertical="center"/>
      <protection hidden="1"/>
    </xf>
    <xf numFmtId="0" fontId="84" fillId="0" borderId="2" xfId="0" applyFont="1" applyBorder="1" applyAlignment="1" applyProtection="1">
      <alignment horizontal="left" vertical="center"/>
      <protection hidden="1"/>
    </xf>
    <xf numFmtId="0" fontId="94" fillId="0" borderId="2" xfId="0" applyFont="1" applyBorder="1" applyAlignment="1" applyProtection="1">
      <alignment vertical="center" wrapText="1"/>
      <protection hidden="1"/>
    </xf>
    <xf numFmtId="0" fontId="83" fillId="0" borderId="0" xfId="0" applyNumberFormat="1" applyFont="1" applyAlignment="1" applyProtection="1">
      <alignment horizontal="left" vertical="top" wrapText="1"/>
      <protection hidden="1"/>
    </xf>
    <xf numFmtId="0" fontId="83" fillId="0" borderId="0" xfId="0" applyNumberFormat="1" applyFont="1" applyAlignment="1" applyProtection="1">
      <alignment horizontal="left" vertical="center" wrapText="1"/>
      <protection hidden="1"/>
    </xf>
    <xf numFmtId="49" fontId="83" fillId="0" borderId="0" xfId="0" applyNumberFormat="1" applyFont="1" applyAlignment="1" applyProtection="1">
      <alignment horizontal="left" vertical="center" wrapText="1"/>
      <protection hidden="1"/>
    </xf>
    <xf numFmtId="49" fontId="83" fillId="0" borderId="0" xfId="0" applyNumberFormat="1" applyFont="1" applyAlignment="1" applyProtection="1">
      <alignment horizontal="left" vertical="center"/>
      <protection hidden="1"/>
    </xf>
    <xf numFmtId="49" fontId="76" fillId="31" borderId="12" xfId="81" applyNumberFormat="1" applyFont="1" applyBorder="1" applyProtection="1">
      <alignment vertical="center" wrapText="1"/>
      <protection hidden="1"/>
    </xf>
    <xf numFmtId="49" fontId="76" fillId="31" borderId="13" xfId="81" applyNumberFormat="1" applyFont="1" applyBorder="1" applyProtection="1">
      <alignment vertical="center" wrapText="1"/>
      <protection hidden="1"/>
    </xf>
    <xf numFmtId="49" fontId="76" fillId="31" borderId="14" xfId="81" applyNumberFormat="1" applyFont="1" applyBorder="1" applyProtection="1">
      <alignment vertical="center" wrapText="1"/>
      <protection hidden="1"/>
    </xf>
    <xf numFmtId="49" fontId="76" fillId="31" borderId="15" xfId="81" applyNumberFormat="1" applyFont="1" applyBorder="1" applyProtection="1">
      <alignment vertical="center" wrapText="1"/>
      <protection hidden="1"/>
    </xf>
    <xf numFmtId="49" fontId="76" fillId="31" borderId="0" xfId="81" applyNumberFormat="1" applyFont="1" applyBorder="1" applyProtection="1">
      <alignment vertical="center" wrapText="1"/>
      <protection hidden="1"/>
    </xf>
    <xf numFmtId="49" fontId="76" fillId="31" borderId="16" xfId="81" applyNumberFormat="1" applyFont="1" applyBorder="1" applyProtection="1">
      <alignment vertical="center" wrapText="1"/>
      <protection hidden="1"/>
    </xf>
    <xf numFmtId="49" fontId="65" fillId="28" borderId="3" xfId="59" applyNumberFormat="1" applyFont="1" applyAlignment="1" applyProtection="1">
      <alignment horizontal="center" vertical="center" wrapText="1"/>
      <protection hidden="1"/>
    </xf>
    <xf numFmtId="49" fontId="65" fillId="28" borderId="3" xfId="46" applyNumberFormat="1" applyFont="1" applyAlignment="1" applyProtection="1">
      <alignment horizontal="left" vertical="center" wrapText="1"/>
      <protection hidden="1"/>
    </xf>
    <xf numFmtId="0" fontId="81" fillId="0" borderId="2" xfId="0" applyFont="1" applyBorder="1" applyAlignment="1" applyProtection="1">
      <alignment horizontal="center" vertical="center"/>
      <protection hidden="1"/>
    </xf>
    <xf numFmtId="49" fontId="60" fillId="31" borderId="22" xfId="81" applyNumberFormat="1" applyBorder="1" applyProtection="1">
      <alignment vertical="center" wrapText="1"/>
      <protection hidden="1"/>
    </xf>
    <xf numFmtId="49" fontId="60" fillId="31" borderId="21" xfId="81" applyNumberFormat="1" applyBorder="1" applyProtection="1">
      <alignment vertical="center" wrapText="1"/>
      <protection hidden="1"/>
    </xf>
    <xf numFmtId="49" fontId="60" fillId="31" borderId="27" xfId="81" applyNumberFormat="1" applyBorder="1" applyProtection="1">
      <alignment vertical="center" wrapText="1"/>
      <protection hidden="1"/>
    </xf>
    <xf numFmtId="166" fontId="66" fillId="29" borderId="22" xfId="95" applyFont="1" applyBorder="1" applyAlignment="1" applyProtection="1">
      <alignment vertical="center"/>
      <protection hidden="1" locked="0"/>
    </xf>
    <xf numFmtId="166" fontId="66" fillId="29" borderId="27" xfId="95" applyFont="1" applyBorder="1" applyAlignment="1" applyProtection="1">
      <alignment vertical="center"/>
      <protection hidden="1" locked="0"/>
    </xf>
    <xf numFmtId="49" fontId="4" fillId="29" borderId="22" xfId="94" applyNumberFormat="1" applyBorder="1" applyProtection="1">
      <alignment vertical="center"/>
      <protection hidden="1" locked="0"/>
    </xf>
    <xf numFmtId="49" fontId="4" fillId="29" borderId="21" xfId="94" applyNumberFormat="1" applyBorder="1" applyProtection="1">
      <alignment vertical="center"/>
      <protection hidden="1" locked="0"/>
    </xf>
    <xf numFmtId="49" fontId="4" fillId="29" borderId="27" xfId="94" applyNumberFormat="1" applyBorder="1" applyProtection="1">
      <alignment vertical="center"/>
      <protection hidden="1" locked="0"/>
    </xf>
    <xf numFmtId="49" fontId="4" fillId="29" borderId="14" xfId="94" applyNumberFormat="1" applyBorder="1" applyProtection="1">
      <alignment vertical="center"/>
      <protection hidden="1" locked="0"/>
    </xf>
    <xf numFmtId="0" fontId="4" fillId="29" borderId="22" xfId="94" applyNumberFormat="1" applyBorder="1" applyProtection="1">
      <alignment vertical="center"/>
      <protection locked="0"/>
    </xf>
    <xf numFmtId="0" fontId="4" fillId="29" borderId="21" xfId="94" applyNumberFormat="1" applyBorder="1" applyProtection="1">
      <alignment vertical="center"/>
      <protection locked="0"/>
    </xf>
    <xf numFmtId="0" fontId="4" fillId="29" borderId="27" xfId="94" applyNumberFormat="1" applyBorder="1" applyProtection="1">
      <alignment vertical="center"/>
      <protection locked="0"/>
    </xf>
    <xf numFmtId="0" fontId="81" fillId="0" borderId="0" xfId="0" applyFont="1" applyAlignment="1" applyProtection="1">
      <alignment horizontal="center" vertical="center"/>
      <protection hidden="1"/>
    </xf>
    <xf numFmtId="0" fontId="92" fillId="0" borderId="0" xfId="0" applyFont="1" applyBorder="1" applyAlignment="1" applyProtection="1">
      <alignment horizontal="center"/>
      <protection hidden="1"/>
    </xf>
    <xf numFmtId="49" fontId="80" fillId="0" borderId="2" xfId="0" applyNumberFormat="1" applyFont="1" applyBorder="1" applyAlignment="1" applyProtection="1">
      <alignment horizontal="left" vertical="center" wrapText="1"/>
      <protection hidden="1"/>
    </xf>
    <xf numFmtId="49" fontId="80" fillId="0" borderId="22" xfId="0" applyNumberFormat="1" applyFont="1" applyBorder="1" applyAlignment="1" applyProtection="1">
      <alignment horizontal="left" vertical="center" wrapText="1"/>
      <protection hidden="1"/>
    </xf>
    <xf numFmtId="49" fontId="80" fillId="0" borderId="21" xfId="0" applyNumberFormat="1" applyFont="1" applyBorder="1" applyAlignment="1" applyProtection="1">
      <alignment horizontal="left" vertical="center" wrapText="1"/>
      <protection hidden="1"/>
    </xf>
    <xf numFmtId="49" fontId="80" fillId="0" borderId="27" xfId="0" applyNumberFormat="1" applyFont="1" applyBorder="1" applyAlignment="1" applyProtection="1">
      <alignment horizontal="left" vertical="center" wrapText="1"/>
      <protection hidden="1"/>
    </xf>
    <xf numFmtId="49" fontId="60" fillId="31" borderId="29" xfId="81" applyNumberFormat="1" applyBorder="1" applyProtection="1">
      <alignment vertical="center" wrapText="1"/>
      <protection hidden="1"/>
    </xf>
    <xf numFmtId="166" fontId="66" fillId="29" borderId="14" xfId="95" applyFont="1" applyBorder="1" applyAlignment="1" applyProtection="1">
      <alignment vertical="center"/>
      <protection hidden="1" locked="0"/>
    </xf>
    <xf numFmtId="166" fontId="62" fillId="29" borderId="2" xfId="95" applyAlignment="1" applyProtection="1">
      <alignment vertical="center"/>
      <protection locked="0"/>
    </xf>
    <xf numFmtId="166" fontId="62" fillId="0" borderId="22" xfId="35" applyBorder="1" applyAlignment="1" applyProtection="1">
      <alignment vertical="center"/>
      <protection locked="0"/>
    </xf>
    <xf numFmtId="166" fontId="62" fillId="0" borderId="27" xfId="35" applyBorder="1" applyAlignment="1" applyProtection="1">
      <alignment vertical="center"/>
      <protection locked="0"/>
    </xf>
    <xf numFmtId="49" fontId="65" fillId="0" borderId="21" xfId="0" applyNumberFormat="1" applyFont="1" applyBorder="1" applyAlignment="1" applyProtection="1">
      <alignment vertical="center" wrapText="1"/>
      <protection hidden="1"/>
    </xf>
    <xf numFmtId="49" fontId="65" fillId="0" borderId="27" xfId="0" applyNumberFormat="1" applyFont="1" applyBorder="1" applyAlignment="1" applyProtection="1">
      <alignment vertical="center" wrapText="1"/>
      <protection hidden="1"/>
    </xf>
    <xf numFmtId="166" fontId="66" fillId="0" borderId="2" xfId="35" applyFont="1" applyAlignment="1" applyProtection="1">
      <alignment horizontal="right" vertical="center"/>
      <protection hidden="1"/>
    </xf>
    <xf numFmtId="0" fontId="65" fillId="0" borderId="21" xfId="0" applyFont="1" applyBorder="1" applyAlignment="1" applyProtection="1">
      <alignment vertical="center" wrapText="1"/>
      <protection hidden="1"/>
    </xf>
    <xf numFmtId="0" fontId="65" fillId="0" borderId="27" xfId="0" applyFont="1" applyBorder="1" applyAlignment="1" applyProtection="1">
      <alignment vertical="center" wrapText="1"/>
      <protection hidden="1"/>
    </xf>
    <xf numFmtId="49" fontId="65" fillId="28" borderId="3" xfId="46" applyNumberFormat="1" applyAlignment="1" applyProtection="1">
      <alignment horizontal="left" vertical="center" wrapText="1"/>
      <protection hidden="1"/>
    </xf>
    <xf numFmtId="49" fontId="65" fillId="28" borderId="24" xfId="46" applyNumberFormat="1" applyBorder="1" applyAlignment="1" applyProtection="1">
      <alignment horizontal="left" vertical="center" wrapText="1"/>
      <protection hidden="1"/>
    </xf>
    <xf numFmtId="0" fontId="65" fillId="0" borderId="21" xfId="0" applyFont="1" applyBorder="1" applyAlignment="1" applyProtection="1">
      <alignment vertical="center"/>
      <protection hidden="1"/>
    </xf>
    <xf numFmtId="0" fontId="65" fillId="0" borderId="27" xfId="0" applyFont="1" applyBorder="1" applyAlignment="1" applyProtection="1">
      <alignment vertical="center"/>
      <protection hidden="1"/>
    </xf>
    <xf numFmtId="0" fontId="1" fillId="0" borderId="0" xfId="0" applyFont="1" applyAlignment="1" applyProtection="1">
      <alignment wrapText="1"/>
      <protection hidden="1"/>
    </xf>
    <xf numFmtId="49" fontId="94" fillId="0" borderId="22" xfId="0" applyNumberFormat="1" applyFont="1" applyBorder="1" applyAlignment="1" applyProtection="1">
      <alignment horizontal="center" vertical="center" wrapText="1"/>
      <protection hidden="1"/>
    </xf>
    <xf numFmtId="49" fontId="94" fillId="0" borderId="27" xfId="0" applyNumberFormat="1" applyFont="1" applyBorder="1" applyAlignment="1" applyProtection="1">
      <alignment horizontal="center" vertical="center" wrapText="1"/>
      <protection hidden="1"/>
    </xf>
    <xf numFmtId="49" fontId="94" fillId="0" borderId="21" xfId="0" applyNumberFormat="1" applyFont="1" applyBorder="1" applyAlignment="1" applyProtection="1">
      <alignment horizontal="center" vertical="center" wrapText="1"/>
      <protection hidden="1"/>
    </xf>
    <xf numFmtId="0" fontId="83" fillId="0" borderId="22" xfId="0" applyFont="1" applyBorder="1" applyAlignment="1" applyProtection="1">
      <alignment horizontal="center" vertical="center" wrapText="1"/>
      <protection hidden="1"/>
    </xf>
    <xf numFmtId="49" fontId="83" fillId="0" borderId="22" xfId="0" applyNumberFormat="1" applyFont="1" applyBorder="1" applyAlignment="1" applyProtection="1">
      <alignment horizontal="center" vertical="center" wrapText="1"/>
      <protection hidden="1"/>
    </xf>
    <xf numFmtId="49" fontId="83" fillId="0" borderId="21" xfId="0" applyNumberFormat="1" applyFont="1" applyBorder="1" applyAlignment="1" applyProtection="1">
      <alignment horizontal="center" vertical="center" wrapText="1"/>
      <protection hidden="1"/>
    </xf>
    <xf numFmtId="49" fontId="83" fillId="0" borderId="27" xfId="0" applyNumberFormat="1" applyFont="1" applyBorder="1" applyAlignment="1" applyProtection="1">
      <alignment horizontal="center" vertical="center" wrapText="1"/>
      <protection hidden="1"/>
    </xf>
    <xf numFmtId="0" fontId="60" fillId="31" borderId="2" xfId="81" applyNumberFormat="1" applyProtection="1">
      <alignment vertical="center" wrapText="1"/>
      <protection hidden="1"/>
    </xf>
    <xf numFmtId="49" fontId="100" fillId="0" borderId="21" xfId="0" applyNumberFormat="1" applyFont="1" applyBorder="1" applyAlignment="1" applyProtection="1">
      <alignment vertical="center" wrapText="1"/>
      <protection hidden="1"/>
    </xf>
    <xf numFmtId="49" fontId="100" fillId="0" borderId="27" xfId="0" applyNumberFormat="1" applyFont="1" applyBorder="1" applyAlignment="1" applyProtection="1">
      <alignment vertical="center" wrapText="1"/>
      <protection hidden="1"/>
    </xf>
    <xf numFmtId="0" fontId="83" fillId="0" borderId="0" xfId="0" applyFont="1" applyAlignment="1" applyProtection="1">
      <alignment wrapText="1"/>
      <protection hidden="1"/>
    </xf>
    <xf numFmtId="166" fontId="93" fillId="0" borderId="2" xfId="35" applyFont="1" applyAlignment="1" applyProtection="1">
      <alignment vertical="center"/>
      <protection hidden="1"/>
    </xf>
    <xf numFmtId="0" fontId="93" fillId="0" borderId="22" xfId="0" applyFont="1" applyBorder="1" applyAlignment="1" applyProtection="1">
      <alignment horizontal="left" vertical="center"/>
      <protection hidden="1"/>
    </xf>
    <xf numFmtId="0" fontId="93" fillId="0" borderId="21" xfId="0" applyFont="1" applyBorder="1" applyAlignment="1" applyProtection="1">
      <alignment horizontal="left" vertical="center"/>
      <protection hidden="1"/>
    </xf>
    <xf numFmtId="0" fontId="93" fillId="0" borderId="27" xfId="0" applyFont="1" applyBorder="1" applyAlignment="1" applyProtection="1">
      <alignment horizontal="left" vertical="center"/>
      <protection hidden="1"/>
    </xf>
    <xf numFmtId="0" fontId="93" fillId="0" borderId="22" xfId="0" applyFont="1" applyBorder="1" applyAlignment="1" applyProtection="1">
      <alignment horizontal="left" vertical="center" wrapText="1"/>
      <protection hidden="1"/>
    </xf>
    <xf numFmtId="49" fontId="93" fillId="0" borderId="26" xfId="0" applyNumberFormat="1" applyFont="1" applyBorder="1" applyAlignment="1" applyProtection="1">
      <alignment horizontal="left" vertical="center" wrapText="1"/>
      <protection hidden="1"/>
    </xf>
    <xf numFmtId="49" fontId="93" fillId="0" borderId="29" xfId="0" applyNumberFormat="1" applyFont="1" applyBorder="1" applyAlignment="1" applyProtection="1">
      <alignment horizontal="left" vertical="center" wrapText="1"/>
      <protection hidden="1"/>
    </xf>
    <xf numFmtId="166" fontId="93" fillId="0" borderId="2" xfId="35" applyFont="1" applyAlignment="1" applyProtection="1">
      <alignment horizontal="right" vertical="center"/>
      <protection hidden="1"/>
    </xf>
    <xf numFmtId="49" fontId="93" fillId="0" borderId="13" xfId="0" applyNumberFormat="1" applyFont="1" applyBorder="1" applyAlignment="1" applyProtection="1">
      <alignment horizontal="right" vertical="center"/>
      <protection hidden="1"/>
    </xf>
    <xf numFmtId="49" fontId="93" fillId="0" borderId="14" xfId="0" applyNumberFormat="1" applyFont="1" applyBorder="1" applyAlignment="1" applyProtection="1">
      <alignment horizontal="right" vertical="center"/>
      <protection hidden="1"/>
    </xf>
    <xf numFmtId="0" fontId="2" fillId="0" borderId="0" xfId="0" applyFont="1" applyAlignment="1" applyProtection="1">
      <alignment vertical="top" wrapText="1"/>
      <protection hidden="1"/>
    </xf>
    <xf numFmtId="166" fontId="18" fillId="38" borderId="2" xfId="74" applyNumberFormat="1" applyFont="1" applyFill="1" applyBorder="1" applyAlignment="1" applyProtection="1">
      <alignment vertical="center"/>
      <protection hidden="1"/>
    </xf>
    <xf numFmtId="4" fontId="18" fillId="29" borderId="2" xfId="91" applyFont="1" applyAlignment="1" applyProtection="1">
      <alignment horizontal="right" vertical="center"/>
      <protection hidden="1" locked="0"/>
    </xf>
    <xf numFmtId="0" fontId="101" fillId="31" borderId="2" xfId="81" applyFont="1" applyProtection="1">
      <alignment vertical="center" wrapText="1"/>
      <protection hidden="1"/>
    </xf>
    <xf numFmtId="49" fontId="93" fillId="0" borderId="21" xfId="0" applyNumberFormat="1" applyFont="1" applyBorder="1" applyAlignment="1" applyProtection="1">
      <alignment horizontal="left" vertical="center" wrapText="1"/>
      <protection hidden="1"/>
    </xf>
    <xf numFmtId="49" fontId="93" fillId="0" borderId="27" xfId="0" applyNumberFormat="1" applyFont="1" applyBorder="1" applyAlignment="1" applyProtection="1">
      <alignment horizontal="left" vertical="center" wrapText="1"/>
      <protection hidden="1"/>
    </xf>
    <xf numFmtId="10" fontId="93" fillId="38" borderId="48" xfId="38" applyFont="1" applyFill="1" applyBorder="1" applyAlignment="1" applyProtection="1">
      <alignment horizontal="right" vertical="center"/>
      <protection hidden="1"/>
    </xf>
    <xf numFmtId="10" fontId="93" fillId="38" borderId="50" xfId="38" applyFont="1" applyFill="1" applyBorder="1" applyAlignment="1" applyProtection="1">
      <alignment horizontal="right" vertical="center"/>
      <protection hidden="1"/>
    </xf>
    <xf numFmtId="0" fontId="95" fillId="0" borderId="0" xfId="0" applyFont="1" applyAlignment="1" applyProtection="1">
      <alignment horizontal="center"/>
      <protection hidden="1"/>
    </xf>
    <xf numFmtId="0" fontId="93" fillId="0" borderId="21" xfId="0" applyFont="1" applyBorder="1" applyAlignment="1" applyProtection="1">
      <alignment horizontal="left" vertical="center" wrapText="1"/>
      <protection hidden="1"/>
    </xf>
    <xf numFmtId="0" fontId="93" fillId="0" borderId="27" xfId="0" applyFont="1" applyBorder="1" applyAlignment="1" applyProtection="1">
      <alignment horizontal="left" vertical="center" wrapText="1"/>
      <protection hidden="1"/>
    </xf>
    <xf numFmtId="166" fontId="93" fillId="38" borderId="2" xfId="95" applyFont="1" applyFill="1" applyAlignment="1" applyProtection="1">
      <alignment horizontal="right" vertical="center"/>
      <protection hidden="1"/>
    </xf>
    <xf numFmtId="4" fontId="18" fillId="29" borderId="22" xfId="69" applyNumberFormat="1" applyFont="1" applyBorder="1" applyAlignment="1" applyProtection="1">
      <alignment horizontal="right" vertical="center"/>
      <protection hidden="1"/>
    </xf>
    <xf numFmtId="4" fontId="18" fillId="29" borderId="27" xfId="69" applyNumberFormat="1" applyFont="1" applyBorder="1" applyAlignment="1" applyProtection="1">
      <alignment horizontal="right" vertical="center"/>
      <protection hidden="1"/>
    </xf>
    <xf numFmtId="166" fontId="93" fillId="0" borderId="22" xfId="35" applyFont="1" applyBorder="1" applyAlignment="1" applyProtection="1">
      <alignment horizontal="right" vertical="center"/>
      <protection hidden="1"/>
    </xf>
    <xf numFmtId="166" fontId="93" fillId="0" borderId="27" xfId="35" applyFont="1" applyBorder="1" applyAlignment="1" applyProtection="1">
      <alignment horizontal="right" vertical="center"/>
      <protection hidden="1"/>
    </xf>
    <xf numFmtId="0" fontId="93" fillId="0" borderId="26" xfId="0" applyFont="1" applyBorder="1" applyAlignment="1" applyProtection="1">
      <alignment horizontal="left" vertical="center"/>
      <protection hidden="1"/>
    </xf>
    <xf numFmtId="0" fontId="93" fillId="0" borderId="29" xfId="0" applyFont="1" applyBorder="1" applyAlignment="1" applyProtection="1">
      <alignment horizontal="left" vertical="center"/>
      <protection hidden="1"/>
    </xf>
    <xf numFmtId="0" fontId="96" fillId="0" borderId="26" xfId="0" applyFont="1" applyBorder="1" applyAlignment="1" applyProtection="1">
      <alignment horizontal="center" vertical="center"/>
      <protection hidden="1"/>
    </xf>
    <xf numFmtId="0" fontId="93" fillId="0" borderId="2" xfId="0" applyFont="1" applyBorder="1" applyAlignment="1" applyProtection="1">
      <alignment horizontal="left" vertical="center" wrapText="1"/>
      <protection hidden="1"/>
    </xf>
    <xf numFmtId="0" fontId="93" fillId="0" borderId="2" xfId="0" applyFont="1" applyBorder="1" applyAlignment="1" applyProtection="1">
      <alignment horizontal="left" vertical="center"/>
      <protection hidden="1"/>
    </xf>
    <xf numFmtId="1" fontId="18" fillId="29" borderId="22" xfId="91" applyNumberFormat="1" applyFont="1" applyBorder="1" applyAlignment="1" applyProtection="1">
      <alignment vertical="center"/>
      <protection hidden="1" locked="0"/>
    </xf>
    <xf numFmtId="1" fontId="18" fillId="29" borderId="27" xfId="91" applyNumberFormat="1" applyFont="1" applyBorder="1" applyAlignment="1" applyProtection="1">
      <alignment vertical="center"/>
      <protection hidden="1" locked="0"/>
    </xf>
    <xf numFmtId="166" fontId="93" fillId="0" borderId="2" xfId="35" applyNumberFormat="1" applyFont="1" applyAlignment="1" applyProtection="1">
      <alignment horizontal="right" vertical="center"/>
      <protection hidden="1"/>
    </xf>
    <xf numFmtId="0" fontId="102" fillId="31" borderId="2" xfId="81" applyFont="1" applyProtection="1">
      <alignment vertical="center" wrapText="1"/>
      <protection hidden="1"/>
    </xf>
    <xf numFmtId="0" fontId="102" fillId="31" borderId="17" xfId="81" applyFont="1" applyBorder="1" applyProtection="1">
      <alignment vertical="center" wrapText="1"/>
      <protection hidden="1"/>
    </xf>
    <xf numFmtId="166" fontId="18" fillId="38" borderId="2" xfId="73" applyNumberFormat="1" applyFont="1" applyFill="1" applyBorder="1" applyAlignment="1" applyProtection="1">
      <alignment horizontal="right" vertical="center"/>
      <protection hidden="1"/>
    </xf>
    <xf numFmtId="4" fontId="18" fillId="29" borderId="2" xfId="69" applyNumberFormat="1" applyFont="1" applyBorder="1" applyAlignment="1" applyProtection="1">
      <alignment horizontal="right" vertical="center"/>
      <protection hidden="1" locked="0"/>
    </xf>
    <xf numFmtId="10" fontId="93" fillId="0" borderId="22" xfId="35" applyNumberFormat="1" applyFont="1" applyBorder="1" applyAlignment="1" applyProtection="1">
      <alignment horizontal="right" vertical="center"/>
      <protection hidden="1"/>
    </xf>
    <xf numFmtId="10" fontId="93" fillId="0" borderId="27" xfId="35" applyNumberFormat="1" applyFont="1" applyBorder="1" applyAlignment="1" applyProtection="1">
      <alignment horizontal="right" vertical="center"/>
      <protection hidden="1"/>
    </xf>
    <xf numFmtId="0" fontId="93" fillId="0" borderId="22" xfId="0" applyFont="1" applyBorder="1" applyAlignment="1" applyProtection="1">
      <alignment wrapText="1"/>
      <protection hidden="1"/>
    </xf>
    <xf numFmtId="0" fontId="93" fillId="0" borderId="21" xfId="0" applyFont="1" applyBorder="1" applyAlignment="1" applyProtection="1">
      <alignment wrapText="1"/>
      <protection hidden="1"/>
    </xf>
    <xf numFmtId="0" fontId="93" fillId="0" borderId="27" xfId="0" applyFont="1" applyBorder="1" applyAlignment="1" applyProtection="1">
      <alignment wrapText="1"/>
      <protection hidden="1"/>
    </xf>
    <xf numFmtId="0" fontId="93" fillId="0" borderId="22" xfId="0" applyFont="1" applyBorder="1" applyAlignment="1" applyProtection="1">
      <alignment/>
      <protection hidden="1"/>
    </xf>
    <xf numFmtId="0" fontId="93" fillId="0" borderId="27" xfId="0" applyFont="1" applyBorder="1" applyAlignment="1" applyProtection="1">
      <alignment/>
      <protection hidden="1"/>
    </xf>
  </cellXfs>
  <cellStyles count="8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FormulaBroj" xfId="35"/>
    <cellStyle name="FormulaBrojNoDec" xfId="36"/>
    <cellStyle name="FormulaGodina" xfId="37"/>
    <cellStyle name="FormulaPostotak" xfId="38"/>
    <cellStyle name="Hyperlink" xfId="39"/>
    <cellStyle name="Isticanje1" xfId="40"/>
    <cellStyle name="Isticanje3" xfId="41"/>
    <cellStyle name="Isticanje4" xfId="42"/>
    <cellStyle name="Isticanje5" xfId="43"/>
    <cellStyle name="Isticanje6" xfId="44"/>
    <cellStyle name="Izlaz" xfId="45"/>
    <cellStyle name="Izlaz 2" xfId="46"/>
    <cellStyle name="Izlaz 2 2" xfId="47"/>
    <cellStyle name="Izlaz 2 3" xfId="48"/>
    <cellStyle name="Izlaz 2 4" xfId="49"/>
    <cellStyle name="Izlaz 2 5" xfId="50"/>
    <cellStyle name="Izlaz 2 6" xfId="51"/>
    <cellStyle name="Izlaz 2 7" xfId="52"/>
    <cellStyle name="Izlaz 2 8" xfId="53"/>
    <cellStyle name="Izlaz 3" xfId="54"/>
    <cellStyle name="Izlaz 4" xfId="55"/>
    <cellStyle name="Izlaz 5" xfId="56"/>
    <cellStyle name="Izlaz 6" xfId="57"/>
    <cellStyle name="Izlaz 7" xfId="58"/>
    <cellStyle name="Izlaz 8" xfId="59"/>
    <cellStyle name="Izračun" xfId="60"/>
    <cellStyle name="Izračun 2" xfId="61"/>
    <cellStyle name="Izračun 2 2" xfId="62"/>
    <cellStyle name="Izračun 2 3" xfId="63"/>
    <cellStyle name="Izračun 2 4" xfId="64"/>
    <cellStyle name="Izračun 2 5" xfId="65"/>
    <cellStyle name="Izračun 2 6" xfId="66"/>
    <cellStyle name="Izračun 2 7" xfId="67"/>
    <cellStyle name="Izračun 2 8" xfId="68"/>
    <cellStyle name="Izračun 3" xfId="69"/>
    <cellStyle name="Izračun 4" xfId="70"/>
    <cellStyle name="Izračun 5" xfId="71"/>
    <cellStyle name="Izračun 6" xfId="72"/>
    <cellStyle name="Izračun 7" xfId="73"/>
    <cellStyle name="Izračun 8" xfId="74"/>
    <cellStyle name="Loše" xfId="75"/>
    <cellStyle name="Naslov" xfId="76"/>
    <cellStyle name="Naslov 1" xfId="77"/>
    <cellStyle name="Naslov 2" xfId="78"/>
    <cellStyle name="Naslov 3" xfId="79"/>
    <cellStyle name="Naslov 4" xfId="80"/>
    <cellStyle name="NaslovGlavni" xfId="81"/>
    <cellStyle name="Neutralno" xfId="82"/>
    <cellStyle name="Percent" xfId="83"/>
    <cellStyle name="Povezana ćelija" xfId="84"/>
    <cellStyle name="Followed Hyperlink" xfId="85"/>
    <cellStyle name="Provjera ćelije" xfId="86"/>
    <cellStyle name="Tekst objašnjenja" xfId="87"/>
    <cellStyle name="Tekst upozorenja" xfId="88"/>
    <cellStyle name="Ukupni zbroj" xfId="89"/>
    <cellStyle name="Unos" xfId="90"/>
    <cellStyle name="UpisBroj" xfId="91"/>
    <cellStyle name="UpisDatum" xfId="92"/>
    <cellStyle name="UpisPostotak" xfId="93"/>
    <cellStyle name="UpisTekst" xfId="94"/>
    <cellStyle name="UpisValuta" xfId="95"/>
    <cellStyle name="Currency" xfId="96"/>
    <cellStyle name="Currency [0]" xfId="97"/>
    <cellStyle name="Comma" xfId="98"/>
    <cellStyle name="Comma [0]" xfId="99"/>
    <cellStyle name="Zarez 2"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pusec\AppData\Local\Microsoft\Windows\INetCache\Content.Outlook\5T2B7OKK\DOH%202016%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udy-pc\AppData\Local\Microsoft\Windows\INetCache\Content.Outlook\WWD0B0LQ\DOH%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ranica_1"/>
      <sheetName val="Stranica_2"/>
      <sheetName val="Stranica_3"/>
      <sheetName val="Stranica_4"/>
      <sheetName val="Stranica_5"/>
      <sheetName val="Stranica_6"/>
      <sheetName val="Stranica_7"/>
      <sheetName val="Stranica_8"/>
      <sheetName val="Stranica_9"/>
      <sheetName val="podaci"/>
      <sheetName val="prirez"/>
      <sheetName val="pomocna_4"/>
    </sheetNames>
    <sheetDataSet>
      <sheetData sheetId="9">
        <row r="2">
          <cell r="B2">
            <v>2016</v>
          </cell>
        </row>
        <row r="5">
          <cell r="B5">
            <v>2011</v>
          </cell>
        </row>
        <row r="6">
          <cell r="B6">
            <v>2012</v>
          </cell>
        </row>
        <row r="7">
          <cell r="B7">
            <v>2013</v>
          </cell>
        </row>
        <row r="8">
          <cell r="B8">
            <v>2014</v>
          </cell>
        </row>
        <row r="9">
          <cell r="B9">
            <v>2015</v>
          </cell>
        </row>
        <row r="10">
          <cell r="B10">
            <v>2016</v>
          </cell>
        </row>
        <row r="21">
          <cell r="B21" t="str">
            <v>- odaberite -</v>
          </cell>
        </row>
        <row r="22">
          <cell r="B22" t="str">
            <v>samo 1. stup</v>
          </cell>
        </row>
        <row r="23">
          <cell r="B23" t="str">
            <v>1. i 2. stup</v>
          </cell>
        </row>
        <row r="24">
          <cell r="B24">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anica_1"/>
      <sheetName val="Stranica_2"/>
      <sheetName val="Stranica_3"/>
      <sheetName val="Stranica_4"/>
      <sheetName val="Stranica_5"/>
      <sheetName val="Stranica_6"/>
      <sheetName val="Stranica_7"/>
      <sheetName val="Stranica_8"/>
      <sheetName val="Stranica_9"/>
      <sheetName val="podaci"/>
      <sheetName val="prirez"/>
      <sheetName val="pomocna_4"/>
    </sheetNames>
    <sheetDataSet>
      <sheetData sheetId="10">
        <row r="1">
          <cell r="B1" t="str">
            <v> - Odaberite mjesto -</v>
          </cell>
        </row>
        <row r="2">
          <cell r="B2" t="str">
            <v>Zagreb</v>
          </cell>
        </row>
        <row r="3">
          <cell r="B3" t="str">
            <v>Krapina</v>
          </cell>
        </row>
        <row r="4">
          <cell r="B4" t="str">
            <v>Sisak</v>
          </cell>
        </row>
        <row r="5">
          <cell r="B5" t="str">
            <v>Karlovac</v>
          </cell>
        </row>
        <row r="6">
          <cell r="B6" t="str">
            <v>Varaždin</v>
          </cell>
        </row>
        <row r="7">
          <cell r="B7" t="str">
            <v>Koprivnica</v>
          </cell>
        </row>
        <row r="8">
          <cell r="B8" t="str">
            <v>Bjelovar</v>
          </cell>
        </row>
        <row r="9">
          <cell r="B9" t="str">
            <v>Rijeka</v>
          </cell>
        </row>
        <row r="10">
          <cell r="B10" t="str">
            <v>Gospić</v>
          </cell>
        </row>
        <row r="11">
          <cell r="B11" t="str">
            <v>Virovitica</v>
          </cell>
        </row>
        <row r="12">
          <cell r="B12" t="str">
            <v>Požega</v>
          </cell>
        </row>
        <row r="13">
          <cell r="B13" t="str">
            <v>Slavonski Brod</v>
          </cell>
        </row>
        <row r="14">
          <cell r="B14" t="str">
            <v>Zadar</v>
          </cell>
        </row>
        <row r="15">
          <cell r="B15" t="str">
            <v>Osijek</v>
          </cell>
        </row>
        <row r="16">
          <cell r="B16" t="str">
            <v>Šibenik</v>
          </cell>
        </row>
        <row r="17">
          <cell r="B17" t="str">
            <v>Vinkovci</v>
          </cell>
        </row>
        <row r="18">
          <cell r="B18" t="str">
            <v>Split</v>
          </cell>
        </row>
        <row r="19">
          <cell r="B19" t="str">
            <v>Pula</v>
          </cell>
        </row>
        <row r="20">
          <cell r="B20" t="str">
            <v>Dubrovnik</v>
          </cell>
        </row>
        <row r="21">
          <cell r="B21" t="str">
            <v>Čakovec</v>
          </cell>
        </row>
        <row r="22">
          <cell r="B22" t="str">
            <v>-</v>
          </cell>
        </row>
        <row r="23">
          <cell r="B23" t="str">
            <v>Ostala mjesta sa stopom 0,00%</v>
          </cell>
        </row>
        <row r="24">
          <cell r="B24" t="str">
            <v>-</v>
          </cell>
        </row>
        <row r="25">
          <cell r="B25" t="str">
            <v>Andrijaševci</v>
          </cell>
        </row>
        <row r="26">
          <cell r="B26" t="str">
            <v>Antunovac</v>
          </cell>
        </row>
        <row r="27">
          <cell r="B27" t="str">
            <v>Babina Greda</v>
          </cell>
        </row>
        <row r="28">
          <cell r="B28" t="str">
            <v>Bale</v>
          </cell>
        </row>
        <row r="29">
          <cell r="B29" t="str">
            <v>Barban</v>
          </cell>
        </row>
        <row r="30">
          <cell r="B30" t="str">
            <v>Bedenica</v>
          </cell>
        </row>
        <row r="31">
          <cell r="B31" t="str">
            <v>Bednja</v>
          </cell>
        </row>
        <row r="32">
          <cell r="B32" t="str">
            <v>Beli Manastir</v>
          </cell>
        </row>
        <row r="33">
          <cell r="B33" t="str">
            <v>Belica</v>
          </cell>
        </row>
        <row r="34">
          <cell r="B34" t="str">
            <v>Belišće</v>
          </cell>
        </row>
        <row r="35">
          <cell r="B35" t="str">
            <v>Benkovac</v>
          </cell>
        </row>
        <row r="36">
          <cell r="B36" t="str">
            <v>Beretinec</v>
          </cell>
        </row>
        <row r="37">
          <cell r="B37" t="str">
            <v>Bilice</v>
          </cell>
        </row>
        <row r="38">
          <cell r="B38" t="str">
            <v>Bilje</v>
          </cell>
        </row>
        <row r="39">
          <cell r="B39" t="str">
            <v>Biograd na Moru</v>
          </cell>
        </row>
        <row r="40">
          <cell r="B40" t="str">
            <v>Biskupija</v>
          </cell>
        </row>
        <row r="41">
          <cell r="B41" t="str">
            <v>Bistra</v>
          </cell>
        </row>
        <row r="42">
          <cell r="B42" t="str">
            <v>Bizovac</v>
          </cell>
        </row>
        <row r="43">
          <cell r="B43" t="str">
            <v>Blato</v>
          </cell>
        </row>
        <row r="44">
          <cell r="B44" t="str">
            <v>Bol</v>
          </cell>
        </row>
        <row r="45">
          <cell r="B45" t="str">
            <v>Borovo</v>
          </cell>
        </row>
        <row r="46">
          <cell r="B46" t="str">
            <v>Bošnjaci</v>
          </cell>
        </row>
        <row r="47">
          <cell r="B47" t="str">
            <v>Brckovljani</v>
          </cell>
        </row>
        <row r="48">
          <cell r="B48" t="str">
            <v>Brdovec</v>
          </cell>
        </row>
        <row r="49">
          <cell r="B49" t="str">
            <v>Brela</v>
          </cell>
        </row>
        <row r="50">
          <cell r="B50" t="str">
            <v>Brestovac</v>
          </cell>
        </row>
        <row r="51">
          <cell r="B51" t="str">
            <v>Breznica</v>
          </cell>
        </row>
        <row r="52">
          <cell r="B52" t="str">
            <v>Breznički Hum</v>
          </cell>
        </row>
        <row r="53">
          <cell r="B53" t="str">
            <v>Brinje</v>
          </cell>
        </row>
        <row r="54">
          <cell r="B54" t="str">
            <v>Brodski Stupnik</v>
          </cell>
        </row>
        <row r="55">
          <cell r="B55" t="str">
            <v>Buje</v>
          </cell>
        </row>
        <row r="56">
          <cell r="B56" t="str">
            <v>Bukovlje</v>
          </cell>
        </row>
        <row r="57">
          <cell r="B57" t="str">
            <v>Buzet</v>
          </cell>
        </row>
        <row r="58">
          <cell r="B58" t="str">
            <v>Cerna</v>
          </cell>
        </row>
        <row r="59">
          <cell r="B59" t="str">
            <v>Cernik</v>
          </cell>
        </row>
        <row r="60">
          <cell r="B60" t="str">
            <v>Cerovlje</v>
          </cell>
        </row>
        <row r="61">
          <cell r="B61" t="str">
            <v>Cestica</v>
          </cell>
        </row>
        <row r="62">
          <cell r="B62" t="str">
            <v>Cista Provo</v>
          </cell>
        </row>
        <row r="63">
          <cell r="B63" t="str">
            <v>Civljane</v>
          </cell>
        </row>
        <row r="64">
          <cell r="B64" t="str">
            <v>Crikvenica</v>
          </cell>
        </row>
        <row r="65">
          <cell r="B65" t="str">
            <v>Čabar</v>
          </cell>
        </row>
        <row r="66">
          <cell r="B66" t="str">
            <v>Čaglin</v>
          </cell>
        </row>
        <row r="67">
          <cell r="B67" t="str">
            <v>Čazma</v>
          </cell>
        </row>
        <row r="68">
          <cell r="B68" t="str">
            <v>Čeminac</v>
          </cell>
        </row>
        <row r="69">
          <cell r="B69" t="str">
            <v>Čepin</v>
          </cell>
        </row>
        <row r="70">
          <cell r="B70" t="str">
            <v>Darda</v>
          </cell>
        </row>
        <row r="71">
          <cell r="B71" t="str">
            <v>Daruvar</v>
          </cell>
        </row>
        <row r="72">
          <cell r="B72" t="str">
            <v>Davor</v>
          </cell>
        </row>
        <row r="73">
          <cell r="B73" t="str">
            <v>Delnice</v>
          </cell>
        </row>
        <row r="74">
          <cell r="B74" t="str">
            <v>Dežanovac</v>
          </cell>
        </row>
        <row r="75">
          <cell r="B75" t="str">
            <v>Dicmo</v>
          </cell>
        </row>
        <row r="76">
          <cell r="B76" t="str">
            <v>Donja Stubica</v>
          </cell>
        </row>
        <row r="77">
          <cell r="B77" t="str">
            <v>Donja Voća</v>
          </cell>
        </row>
        <row r="78">
          <cell r="B78" t="str">
            <v>Donji Andrijevci</v>
          </cell>
        </row>
        <row r="79">
          <cell r="B79" t="str">
            <v>Donji Kukuruzari</v>
          </cell>
        </row>
        <row r="80">
          <cell r="B80" t="str">
            <v>Donji Lapac</v>
          </cell>
        </row>
        <row r="81">
          <cell r="B81" t="str">
            <v>Donji Martijanec</v>
          </cell>
        </row>
        <row r="82">
          <cell r="B82" t="str">
            <v>Donji Miholjac</v>
          </cell>
        </row>
        <row r="83">
          <cell r="B83" t="str">
            <v>Dragalić</v>
          </cell>
        </row>
        <row r="84">
          <cell r="B84" t="str">
            <v>Draž</v>
          </cell>
        </row>
        <row r="85">
          <cell r="B85" t="str">
            <v>Drenovci</v>
          </cell>
        </row>
        <row r="86">
          <cell r="B86" t="str">
            <v>Drniš</v>
          </cell>
        </row>
        <row r="87">
          <cell r="B87" t="str">
            <v>Dubrava</v>
          </cell>
        </row>
        <row r="88">
          <cell r="B88" t="str">
            <v>Dubravica</v>
          </cell>
        </row>
        <row r="89">
          <cell r="B89" t="str">
            <v>Dubrovačko primorje</v>
          </cell>
        </row>
        <row r="90">
          <cell r="B90" t="str">
            <v>Duga Resa</v>
          </cell>
        </row>
        <row r="91">
          <cell r="B91" t="str">
            <v>Dugo Selo</v>
          </cell>
        </row>
        <row r="92">
          <cell r="B92" t="str">
            <v>Dugopolje</v>
          </cell>
        </row>
        <row r="93">
          <cell r="B93" t="str">
            <v>Dvor</v>
          </cell>
        </row>
        <row r="94">
          <cell r="B94" t="str">
            <v>Đakovo</v>
          </cell>
        </row>
        <row r="95">
          <cell r="B95" t="str">
            <v>Đurđenovac</v>
          </cell>
        </row>
        <row r="96">
          <cell r="B96" t="str">
            <v>Đurmanec</v>
          </cell>
        </row>
        <row r="97">
          <cell r="B97" t="str">
            <v>Erdut</v>
          </cell>
        </row>
        <row r="98">
          <cell r="B98" t="str">
            <v>Ervenik</v>
          </cell>
        </row>
        <row r="99">
          <cell r="B99" t="str">
            <v>Farkaševac</v>
          </cell>
        </row>
        <row r="100">
          <cell r="B100" t="str">
            <v>Fažana</v>
          </cell>
        </row>
        <row r="101">
          <cell r="B101" t="str">
            <v>Feričanci</v>
          </cell>
        </row>
        <row r="102">
          <cell r="B102" t="str">
            <v>Fužine</v>
          </cell>
        </row>
        <row r="103">
          <cell r="B103" t="str">
            <v>Garčin</v>
          </cell>
        </row>
        <row r="104">
          <cell r="B104" t="str">
            <v>Garešnica</v>
          </cell>
        </row>
        <row r="105">
          <cell r="B105" t="str">
            <v>Gornji Bogićevci</v>
          </cell>
        </row>
        <row r="106">
          <cell r="B106" t="str">
            <v>Gornji Kneginec</v>
          </cell>
        </row>
        <row r="107">
          <cell r="B107" t="str">
            <v>Gračac</v>
          </cell>
        </row>
        <row r="108">
          <cell r="B108" t="str">
            <v>Gračišće</v>
          </cell>
        </row>
        <row r="109">
          <cell r="B109" t="str">
            <v>Gradec</v>
          </cell>
        </row>
        <row r="110">
          <cell r="B110" t="str">
            <v>Grubišno Polje</v>
          </cell>
        </row>
        <row r="111">
          <cell r="B111" t="str">
            <v>Hrašćina</v>
          </cell>
        </row>
        <row r="112">
          <cell r="B112" t="str">
            <v>Hrvace</v>
          </cell>
        </row>
        <row r="113">
          <cell r="B113" t="str">
            <v>Hrvatska Dubica</v>
          </cell>
        </row>
        <row r="114">
          <cell r="B114" t="str">
            <v>Hrvatska Kostajnica</v>
          </cell>
        </row>
        <row r="115">
          <cell r="B115" t="str">
            <v>Ilok</v>
          </cell>
        </row>
        <row r="116">
          <cell r="B116" t="str">
            <v>Imotski</v>
          </cell>
        </row>
        <row r="117">
          <cell r="B117" t="str">
            <v>Ivanec</v>
          </cell>
        </row>
        <row r="118">
          <cell r="B118" t="str">
            <v>Ivanić Grad</v>
          </cell>
        </row>
        <row r="119">
          <cell r="B119" t="str">
            <v>Ivankovo</v>
          </cell>
        </row>
        <row r="120">
          <cell r="B120" t="str">
            <v>Jagodnjak</v>
          </cell>
        </row>
        <row r="121">
          <cell r="B121" t="str">
            <v>Jakovlje</v>
          </cell>
        </row>
        <row r="122">
          <cell r="B122" t="str">
            <v>Jakšić</v>
          </cell>
        </row>
        <row r="123">
          <cell r="B123" t="str">
            <v>Jastrebarsko</v>
          </cell>
        </row>
        <row r="124">
          <cell r="B124" t="str">
            <v>Jelsa</v>
          </cell>
        </row>
        <row r="125">
          <cell r="B125" t="str">
            <v>Kamanje</v>
          </cell>
        </row>
        <row r="126">
          <cell r="B126" t="str">
            <v>Kanfanar</v>
          </cell>
        </row>
        <row r="127">
          <cell r="B127" t="str">
            <v>Kapela</v>
          </cell>
        </row>
        <row r="128">
          <cell r="B128" t="str">
            <v>Kaptol</v>
          </cell>
        </row>
        <row r="129">
          <cell r="B129" t="str">
            <v>Karojba</v>
          </cell>
        </row>
        <row r="130">
          <cell r="B130" t="str">
            <v>Kaštela</v>
          </cell>
        </row>
        <row r="131">
          <cell r="B131" t="str">
            <v>Kaštelir Labinci</v>
          </cell>
        </row>
        <row r="132">
          <cell r="B132" t="str">
            <v>Kijevo</v>
          </cell>
        </row>
        <row r="133">
          <cell r="B133" t="str">
            <v>Kistanje</v>
          </cell>
        </row>
        <row r="134">
          <cell r="B134" t="str">
            <v>Klanjec</v>
          </cell>
        </row>
        <row r="135">
          <cell r="B135" t="str">
            <v>Klenovnik</v>
          </cell>
        </row>
        <row r="136">
          <cell r="B136" t="str">
            <v>Klinča Selo</v>
          </cell>
        </row>
        <row r="137">
          <cell r="B137" t="str">
            <v>Klis</v>
          </cell>
        </row>
        <row r="138">
          <cell r="B138" t="str">
            <v>Kloštar Ivanić</v>
          </cell>
        </row>
        <row r="139">
          <cell r="B139" t="str">
            <v>Kloštar Podravski</v>
          </cell>
        </row>
        <row r="140">
          <cell r="B140" t="str">
            <v>Kneževi Vinogradi</v>
          </cell>
        </row>
        <row r="141">
          <cell r="B141" t="str">
            <v>Knin</v>
          </cell>
        </row>
        <row r="142">
          <cell r="B142" t="str">
            <v>Komiža</v>
          </cell>
        </row>
        <row r="143">
          <cell r="B143" t="str">
            <v>Konavle</v>
          </cell>
        </row>
        <row r="144">
          <cell r="B144" t="str">
            <v>Končanica</v>
          </cell>
        </row>
        <row r="145">
          <cell r="B145" t="str">
            <v>Konjščina</v>
          </cell>
        </row>
        <row r="146">
          <cell r="B146" t="str">
            <v>Korčula</v>
          </cell>
        </row>
        <row r="147">
          <cell r="B147" t="str">
            <v>Kraljevica</v>
          </cell>
        </row>
        <row r="148">
          <cell r="B148" t="str">
            <v>Krašić</v>
          </cell>
        </row>
        <row r="149">
          <cell r="B149" t="str">
            <v>Kravarsko</v>
          </cell>
        </row>
        <row r="150">
          <cell r="B150" t="str">
            <v>Križ</v>
          </cell>
        </row>
        <row r="151">
          <cell r="B151" t="str">
            <v>Križevci</v>
          </cell>
        </row>
        <row r="152">
          <cell r="B152" t="str">
            <v>Krnjak</v>
          </cell>
        </row>
        <row r="153">
          <cell r="B153" t="str">
            <v>Kula Norinska</v>
          </cell>
        </row>
        <row r="154">
          <cell r="B154" t="str">
            <v>Kutina</v>
          </cell>
        </row>
        <row r="155">
          <cell r="B155" t="str">
            <v>Labin</v>
          </cell>
        </row>
        <row r="156">
          <cell r="B156" t="str">
            <v>Lanišće</v>
          </cell>
        </row>
        <row r="157">
          <cell r="B157" t="str">
            <v>Lasinja</v>
          </cell>
        </row>
        <row r="158">
          <cell r="B158" t="str">
            <v>Lastovo</v>
          </cell>
        </row>
        <row r="159">
          <cell r="B159" t="str">
            <v>Lepoglava</v>
          </cell>
        </row>
        <row r="160">
          <cell r="B160" t="str">
            <v>Lipovljani</v>
          </cell>
        </row>
        <row r="161">
          <cell r="B161" t="str">
            <v>Lišane Ostrovičke</v>
          </cell>
        </row>
        <row r="162">
          <cell r="B162" t="str">
            <v>Ližnjan</v>
          </cell>
        </row>
        <row r="163">
          <cell r="B163" t="str">
            <v>Lokvičići</v>
          </cell>
        </row>
        <row r="164">
          <cell r="B164" t="str">
            <v>Lovas</v>
          </cell>
        </row>
        <row r="165">
          <cell r="B165" t="str">
            <v>Lovinac</v>
          </cell>
        </row>
        <row r="166">
          <cell r="B166" t="str">
            <v>Ludbreg</v>
          </cell>
        </row>
        <row r="167">
          <cell r="B167" t="str">
            <v>Luka</v>
          </cell>
        </row>
        <row r="168">
          <cell r="B168" t="str">
            <v>Lukač</v>
          </cell>
        </row>
        <row r="169">
          <cell r="B169" t="str">
            <v>Lumbarda</v>
          </cell>
        </row>
        <row r="170">
          <cell r="B170" t="str">
            <v>Lupoglav</v>
          </cell>
        </row>
        <row r="171">
          <cell r="B171" t="str">
            <v>Ljubeščica</v>
          </cell>
        </row>
        <row r="172">
          <cell r="B172" t="str">
            <v>Magadenovac</v>
          </cell>
        </row>
        <row r="173">
          <cell r="B173" t="str">
            <v>Majur</v>
          </cell>
        </row>
        <row r="174">
          <cell r="B174" t="str">
            <v>Makarska</v>
          </cell>
        </row>
        <row r="175">
          <cell r="B175" t="str">
            <v>Mali Bukovec</v>
          </cell>
        </row>
        <row r="176">
          <cell r="B176" t="str">
            <v>Marčana</v>
          </cell>
        </row>
        <row r="177">
          <cell r="B177" t="str">
            <v>Marija Gorica</v>
          </cell>
        </row>
        <row r="178">
          <cell r="B178" t="str">
            <v>Marijanci</v>
          </cell>
        </row>
        <row r="179">
          <cell r="B179" t="str">
            <v>Markušica</v>
          </cell>
        </row>
        <row r="180">
          <cell r="B180" t="str">
            <v>Maruševec</v>
          </cell>
        </row>
        <row r="181">
          <cell r="B181" t="str">
            <v>Medulin</v>
          </cell>
        </row>
        <row r="182">
          <cell r="B182" t="str">
            <v>Metković</v>
          </cell>
        </row>
        <row r="183">
          <cell r="B183" t="str">
            <v>Milna</v>
          </cell>
        </row>
        <row r="184">
          <cell r="B184" t="str">
            <v>Mljet</v>
          </cell>
        </row>
        <row r="185">
          <cell r="B185" t="str">
            <v>Motovun</v>
          </cell>
        </row>
        <row r="186">
          <cell r="B186" t="str">
            <v>Mrkopalj</v>
          </cell>
        </row>
        <row r="187">
          <cell r="B187" t="str">
            <v>Muć</v>
          </cell>
        </row>
        <row r="188">
          <cell r="B188" t="str">
            <v>Murter</v>
          </cell>
        </row>
        <row r="189">
          <cell r="B189" t="str">
            <v>Našice</v>
          </cell>
        </row>
        <row r="190">
          <cell r="B190" t="str">
            <v>Negoslavci</v>
          </cell>
        </row>
        <row r="191">
          <cell r="B191" t="str">
            <v>Nova Gradiška</v>
          </cell>
        </row>
        <row r="192">
          <cell r="B192" t="str">
            <v>Nova Kapela</v>
          </cell>
        </row>
        <row r="193">
          <cell r="B193" t="str">
            <v>Novi Marof</v>
          </cell>
        </row>
        <row r="194">
          <cell r="B194" t="str">
            <v>Novi Vinodolski</v>
          </cell>
        </row>
        <row r="195">
          <cell r="B195" t="str">
            <v>Novska</v>
          </cell>
        </row>
        <row r="196">
          <cell r="B196" t="str">
            <v>Nuštar</v>
          </cell>
        </row>
        <row r="197">
          <cell r="B197" t="str">
            <v>Ogulin</v>
          </cell>
        </row>
        <row r="198">
          <cell r="B198" t="str">
            <v>Okučani</v>
          </cell>
        </row>
        <row r="199">
          <cell r="B199" t="str">
            <v>Omiš</v>
          </cell>
        </row>
        <row r="200">
          <cell r="B200" t="str">
            <v>Opatija</v>
          </cell>
        </row>
        <row r="201">
          <cell r="B201" t="str">
            <v>Opuzen</v>
          </cell>
        </row>
        <row r="202">
          <cell r="B202" t="str">
            <v>Orle</v>
          </cell>
        </row>
        <row r="203">
          <cell r="B203" t="str">
            <v>Otočac</v>
          </cell>
        </row>
        <row r="204">
          <cell r="B204" t="str">
            <v>Otok (Ispostava Sinj)</v>
          </cell>
        </row>
        <row r="205">
          <cell r="B205" t="str">
            <v>Otok (Ispostava Vinkovci)</v>
          </cell>
        </row>
        <row r="206">
          <cell r="B206" t="str">
            <v>Ozalj</v>
          </cell>
        </row>
        <row r="207">
          <cell r="B207" t="str">
            <v>Pakrac</v>
          </cell>
        </row>
        <row r="208">
          <cell r="B208" t="str">
            <v>Pazin</v>
          </cell>
        </row>
        <row r="209">
          <cell r="B209" t="str">
            <v>Perušić</v>
          </cell>
        </row>
        <row r="210">
          <cell r="B210" t="str">
            <v>Petlovac</v>
          </cell>
        </row>
        <row r="211">
          <cell r="B211" t="str">
            <v>Petrijanec</v>
          </cell>
        </row>
        <row r="212">
          <cell r="B212" t="str">
            <v>Petrijevci</v>
          </cell>
        </row>
        <row r="213">
          <cell r="B213" t="str">
            <v>Petrinja</v>
          </cell>
        </row>
        <row r="214">
          <cell r="B214" t="str">
            <v>Pićan</v>
          </cell>
        </row>
        <row r="215">
          <cell r="B215" t="str">
            <v>Pirovac</v>
          </cell>
        </row>
        <row r="216">
          <cell r="B216" t="str">
            <v>Pisarovina</v>
          </cell>
        </row>
        <row r="217">
          <cell r="B217" t="str">
            <v>Pleternica</v>
          </cell>
        </row>
        <row r="218">
          <cell r="B218" t="str">
            <v>Plitvička jezera</v>
          </cell>
        </row>
        <row r="219">
          <cell r="B219" t="str">
            <v>Ploče</v>
          </cell>
        </row>
        <row r="220">
          <cell r="B220" t="str">
            <v>Podbablje</v>
          </cell>
        </row>
        <row r="221">
          <cell r="B221" t="str">
            <v>Podcrkavlje</v>
          </cell>
        </row>
        <row r="222">
          <cell r="B222" t="str">
            <v>Podgora</v>
          </cell>
        </row>
        <row r="223">
          <cell r="B223" t="str">
            <v>Podgorač</v>
          </cell>
        </row>
        <row r="224">
          <cell r="B224" t="str">
            <v>Podstrana</v>
          </cell>
        </row>
        <row r="225">
          <cell r="B225" t="str">
            <v>Pokupsko</v>
          </cell>
        </row>
        <row r="226">
          <cell r="B226" t="str">
            <v>Polača</v>
          </cell>
        </row>
        <row r="227">
          <cell r="B227" t="str">
            <v>Popovac</v>
          </cell>
        </row>
        <row r="228">
          <cell r="B228" t="str">
            <v>Popovača</v>
          </cell>
        </row>
        <row r="229">
          <cell r="B229" t="str">
            <v>Pregrada</v>
          </cell>
        </row>
        <row r="230">
          <cell r="B230" t="str">
            <v>Preseka</v>
          </cell>
        </row>
        <row r="231">
          <cell r="B231" t="str">
            <v>Primošten</v>
          </cell>
        </row>
        <row r="232">
          <cell r="B232" t="str">
            <v>Proložac</v>
          </cell>
        </row>
        <row r="233">
          <cell r="B233" t="str">
            <v>Promina</v>
          </cell>
        </row>
        <row r="234">
          <cell r="B234" t="str">
            <v>Pučišća</v>
          </cell>
        </row>
        <row r="235">
          <cell r="B235" t="str">
            <v>Pušća</v>
          </cell>
        </row>
        <row r="236">
          <cell r="B236" t="str">
            <v>Rakovec</v>
          </cell>
        </row>
        <row r="237">
          <cell r="B237" t="str">
            <v>Rakovica</v>
          </cell>
        </row>
        <row r="238">
          <cell r="B238" t="str">
            <v>Raša</v>
          </cell>
        </row>
        <row r="239">
          <cell r="B239" t="str">
            <v>Ravna Gora</v>
          </cell>
        </row>
        <row r="240">
          <cell r="B240" t="str">
            <v>Rešetari</v>
          </cell>
        </row>
        <row r="241">
          <cell r="B241" t="str">
            <v>Ribnik</v>
          </cell>
        </row>
        <row r="242">
          <cell r="B242" t="str">
            <v>Rovinj</v>
          </cell>
        </row>
        <row r="243">
          <cell r="B243" t="str">
            <v>Rugvica</v>
          </cell>
        </row>
        <row r="244">
          <cell r="B244" t="str">
            <v>Runovići</v>
          </cell>
        </row>
        <row r="245">
          <cell r="B245" t="str">
            <v>Ružić</v>
          </cell>
        </row>
        <row r="246">
          <cell r="B246" t="str">
            <v>Senj</v>
          </cell>
        </row>
        <row r="247">
          <cell r="B247" t="str">
            <v>Sibinj</v>
          </cell>
        </row>
        <row r="248">
          <cell r="B248" t="str">
            <v>Sinj</v>
          </cell>
        </row>
        <row r="249">
          <cell r="B249" t="str">
            <v>Skradin</v>
          </cell>
        </row>
        <row r="250">
          <cell r="B250" t="str">
            <v>Slatina</v>
          </cell>
        </row>
        <row r="251">
          <cell r="B251" t="str">
            <v>Slunj</v>
          </cell>
        </row>
        <row r="252">
          <cell r="B252" t="str">
            <v>Solin</v>
          </cell>
        </row>
        <row r="253">
          <cell r="B253" t="str">
            <v>Sračinec</v>
          </cell>
        </row>
        <row r="254">
          <cell r="B254" t="str">
            <v>Stara Gradiška</v>
          </cell>
        </row>
        <row r="255">
          <cell r="B255" t="str">
            <v>Stari Grad</v>
          </cell>
        </row>
        <row r="256">
          <cell r="B256" t="str">
            <v>Stari Mikanovci</v>
          </cell>
        </row>
        <row r="257">
          <cell r="B257" t="str">
            <v>Staro Petrovo Selo</v>
          </cell>
        </row>
        <row r="258">
          <cell r="B258" t="str">
            <v>Stupnik</v>
          </cell>
        </row>
        <row r="259">
          <cell r="B259" t="str">
            <v>Sutivan</v>
          </cell>
        </row>
        <row r="260">
          <cell r="B260" t="str">
            <v>Sveta Nedjelja (Ispostava Samobor)</v>
          </cell>
        </row>
        <row r="261">
          <cell r="B261" t="str">
            <v>Sveta Nedjelja (Ispostava Pazin)</v>
          </cell>
        </row>
        <row r="262">
          <cell r="B262" t="str">
            <v>Sveti Đurđ</v>
          </cell>
        </row>
        <row r="263">
          <cell r="B263" t="str">
            <v>Sveti Filip i Jakov</v>
          </cell>
        </row>
        <row r="264">
          <cell r="B264" t="str">
            <v>Sveti Ilija</v>
          </cell>
        </row>
        <row r="265">
          <cell r="B265" t="str">
            <v>Sveti Ivan Zelina</v>
          </cell>
        </row>
        <row r="266">
          <cell r="B266" t="str">
            <v>Sveti Lovreč</v>
          </cell>
        </row>
        <row r="267">
          <cell r="B267" t="str">
            <v>Sveti Petar u Šumi</v>
          </cell>
        </row>
        <row r="268">
          <cell r="B268" t="str">
            <v>Svetvinčenat</v>
          </cell>
        </row>
        <row r="269">
          <cell r="B269" t="str">
            <v>Škabrnja</v>
          </cell>
        </row>
        <row r="270">
          <cell r="B270" t="str">
            <v>Špišić Bukovica</v>
          </cell>
        </row>
        <row r="271">
          <cell r="B271" t="str">
            <v>Štefanje</v>
          </cell>
        </row>
        <row r="272">
          <cell r="B272" t="str">
            <v>Štitar</v>
          </cell>
        </row>
        <row r="273">
          <cell r="B273" t="str">
            <v>Tinjan</v>
          </cell>
        </row>
        <row r="274">
          <cell r="B274" t="str">
            <v>Tisno</v>
          </cell>
        </row>
        <row r="275">
          <cell r="B275" t="str">
            <v>Tordinci</v>
          </cell>
        </row>
        <row r="276">
          <cell r="B276" t="str">
            <v>Tribunj</v>
          </cell>
        </row>
        <row r="277">
          <cell r="B277" t="str">
            <v>Trnovec Bartolovečki</v>
          </cell>
        </row>
        <row r="278">
          <cell r="B278" t="str">
            <v>Trogir</v>
          </cell>
        </row>
        <row r="279">
          <cell r="B279" t="str">
            <v>Trpanj</v>
          </cell>
        </row>
        <row r="280">
          <cell r="B280" t="str">
            <v>Tučepi</v>
          </cell>
        </row>
        <row r="281">
          <cell r="B281" t="str">
            <v>Udbina</v>
          </cell>
        </row>
        <row r="282">
          <cell r="B282" t="str">
            <v>Umag</v>
          </cell>
        </row>
        <row r="283">
          <cell r="B283" t="str">
            <v>Unešić</v>
          </cell>
        </row>
        <row r="284">
          <cell r="B284" t="str">
            <v>Valpovo</v>
          </cell>
        </row>
        <row r="285">
          <cell r="B285" t="str">
            <v>Varaždinske Toplice</v>
          </cell>
        </row>
        <row r="286">
          <cell r="B286" t="str">
            <v>Vela Luka</v>
          </cell>
        </row>
        <row r="287">
          <cell r="B287" t="str">
            <v>Velika Gorica</v>
          </cell>
        </row>
        <row r="288">
          <cell r="B288" t="str">
            <v>Velika Kopanica</v>
          </cell>
        </row>
        <row r="289">
          <cell r="B289" t="str">
            <v>Veliki Bukovec</v>
          </cell>
        </row>
        <row r="290">
          <cell r="B290" t="str">
            <v>Veliko Trgovišće</v>
          </cell>
        </row>
        <row r="291">
          <cell r="B291" t="str">
            <v>Vidovec</v>
          </cell>
        </row>
        <row r="292">
          <cell r="B292" t="str">
            <v>Vinica</v>
          </cell>
        </row>
        <row r="293">
          <cell r="B293" t="str">
            <v>Vis</v>
          </cell>
        </row>
        <row r="294">
          <cell r="B294" t="str">
            <v>Visoko</v>
          </cell>
        </row>
        <row r="295">
          <cell r="B295" t="str">
            <v>Višnjan</v>
          </cell>
        </row>
        <row r="296">
          <cell r="B296" t="str">
            <v>Vižinada</v>
          </cell>
        </row>
        <row r="297">
          <cell r="B297" t="str">
            <v>Vladislavci</v>
          </cell>
        </row>
        <row r="298">
          <cell r="B298" t="str">
            <v>Vodice</v>
          </cell>
        </row>
        <row r="299">
          <cell r="B299" t="str">
            <v>Vodnjan</v>
          </cell>
        </row>
        <row r="300">
          <cell r="B300" t="str">
            <v>Vojnić</v>
          </cell>
        </row>
        <row r="301">
          <cell r="B301" t="str">
            <v>Vrbanja</v>
          </cell>
        </row>
        <row r="302">
          <cell r="B302" t="str">
            <v>Vrbje</v>
          </cell>
        </row>
        <row r="303">
          <cell r="B303" t="str">
            <v>Vrbovec</v>
          </cell>
        </row>
        <row r="304">
          <cell r="B304" t="str">
            <v>Vrbovsko</v>
          </cell>
        </row>
        <row r="305">
          <cell r="B305" t="str">
            <v>Vrgorac</v>
          </cell>
        </row>
        <row r="306">
          <cell r="B306" t="str">
            <v>Vrhovine</v>
          </cell>
        </row>
        <row r="307">
          <cell r="B307" t="str">
            <v>Vrlika</v>
          </cell>
        </row>
        <row r="308">
          <cell r="B308" t="str">
            <v>Zadvarje</v>
          </cell>
        </row>
        <row r="309">
          <cell r="B309" t="str">
            <v>Zagvozd</v>
          </cell>
        </row>
        <row r="310">
          <cell r="B310" t="str">
            <v>Zaprešić</v>
          </cell>
        </row>
        <row r="311">
          <cell r="B311" t="str">
            <v>Zlatar</v>
          </cell>
        </row>
        <row r="312">
          <cell r="B312" t="str">
            <v>Zlatar-Bistrica</v>
          </cell>
        </row>
        <row r="313">
          <cell r="B313" t="str">
            <v>Zmijavci</v>
          </cell>
        </row>
        <row r="314">
          <cell r="B314" t="str">
            <v>Žakanje</v>
          </cell>
        </row>
        <row r="315">
          <cell r="B315" t="str">
            <v>Žminj</v>
          </cell>
        </row>
        <row r="316">
          <cell r="B316" t="str">
            <v>Žumberak</v>
          </cell>
        </row>
        <row r="317">
          <cell r="B317" t="str">
            <v>Župa Dubrovačka</v>
          </cell>
        </row>
        <row r="318">
          <cell r="B318" t="str">
            <v>Županja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50"/>
  <sheetViews>
    <sheetView tabSelected="1" zoomScale="85" zoomScaleNormal="85" zoomScalePageLayoutView="0" workbookViewId="0" topLeftCell="A1">
      <selection activeCell="A5" sqref="A5:R5"/>
    </sheetView>
  </sheetViews>
  <sheetFormatPr defaultColWidth="9.140625" defaultRowHeight="15"/>
  <cols>
    <col min="1" max="16" width="9.140625" style="50" customWidth="1"/>
    <col min="17" max="17" width="7.7109375" style="50" customWidth="1"/>
    <col min="18" max="18" width="14.28125" style="50" customWidth="1"/>
    <col min="19" max="16384" width="9.140625" style="50" customWidth="1"/>
  </cols>
  <sheetData>
    <row r="1" spans="1:18" ht="24.75" customHeight="1">
      <c r="A1" s="165" t="s">
        <v>0</v>
      </c>
      <c r="B1" s="165"/>
      <c r="C1" s="165"/>
      <c r="D1" s="165"/>
      <c r="E1" s="165"/>
      <c r="F1" s="165"/>
      <c r="G1" s="165"/>
      <c r="H1" s="165"/>
      <c r="I1" s="165"/>
      <c r="J1" s="165"/>
      <c r="K1" s="165"/>
      <c r="L1" s="165"/>
      <c r="M1" s="165"/>
      <c r="N1" s="165"/>
      <c r="O1" s="165"/>
      <c r="P1" s="165"/>
      <c r="Q1" s="165"/>
      <c r="R1" s="165"/>
    </row>
    <row r="2" spans="1:18" ht="24.75" customHeight="1">
      <c r="A2" s="165" t="s">
        <v>614</v>
      </c>
      <c r="B2" s="165"/>
      <c r="C2" s="165"/>
      <c r="D2" s="165"/>
      <c r="E2" s="165"/>
      <c r="F2" s="165"/>
      <c r="G2" s="165"/>
      <c r="H2" s="165"/>
      <c r="I2" s="165"/>
      <c r="J2" s="165"/>
      <c r="K2" s="165"/>
      <c r="L2" s="165"/>
      <c r="M2" s="165"/>
      <c r="N2" s="165"/>
      <c r="O2" s="165"/>
      <c r="P2" s="165"/>
      <c r="Q2" s="165"/>
      <c r="R2" s="165"/>
    </row>
    <row r="3" spans="1:18" ht="24.75" customHeight="1">
      <c r="A3" s="165" t="s">
        <v>1</v>
      </c>
      <c r="B3" s="165"/>
      <c r="C3" s="245"/>
      <c r="D3" s="244"/>
      <c r="E3" s="244"/>
      <c r="F3" s="244"/>
      <c r="G3" s="244"/>
      <c r="H3" s="244"/>
      <c r="I3" s="244"/>
      <c r="J3" s="244"/>
      <c r="K3" s="244"/>
      <c r="L3" s="244"/>
      <c r="M3" s="244"/>
      <c r="N3" s="244"/>
      <c r="O3" s="244"/>
      <c r="P3" s="244"/>
      <c r="Q3" s="244"/>
      <c r="R3" s="244"/>
    </row>
    <row r="4" spans="1:18" ht="24.75" customHeight="1">
      <c r="A4" s="165" t="s">
        <v>2</v>
      </c>
      <c r="B4" s="165"/>
      <c r="C4" s="245"/>
      <c r="D4" s="244"/>
      <c r="E4" s="244"/>
      <c r="F4" s="244"/>
      <c r="G4" s="244"/>
      <c r="H4" s="244"/>
      <c r="I4" s="244"/>
      <c r="J4" s="244"/>
      <c r="K4" s="244"/>
      <c r="L4" s="244"/>
      <c r="M4" s="244"/>
      <c r="N4" s="244"/>
      <c r="O4" s="244"/>
      <c r="P4" s="244"/>
      <c r="Q4" s="244"/>
      <c r="R4" s="244"/>
    </row>
    <row r="5" spans="1:18" ht="24.75" customHeight="1">
      <c r="A5" s="246" t="s">
        <v>626</v>
      </c>
      <c r="B5" s="246"/>
      <c r="C5" s="246"/>
      <c r="D5" s="246"/>
      <c r="E5" s="246"/>
      <c r="F5" s="246"/>
      <c r="G5" s="246"/>
      <c r="H5" s="246"/>
      <c r="I5" s="246"/>
      <c r="J5" s="246"/>
      <c r="K5" s="246"/>
      <c r="L5" s="246"/>
      <c r="M5" s="246"/>
      <c r="N5" s="246"/>
      <c r="O5" s="246"/>
      <c r="P5" s="246"/>
      <c r="Q5" s="246"/>
      <c r="R5" s="246"/>
    </row>
    <row r="6" spans="1:18" ht="24.75" customHeight="1">
      <c r="A6" s="179" t="s">
        <v>3</v>
      </c>
      <c r="B6" s="179"/>
      <c r="C6" s="179"/>
      <c r="D6" s="179"/>
      <c r="E6" s="179"/>
      <c r="F6" s="179"/>
      <c r="G6" s="179"/>
      <c r="H6" s="179"/>
      <c r="I6" s="179"/>
      <c r="J6" s="179"/>
      <c r="K6" s="179"/>
      <c r="L6" s="179"/>
      <c r="M6" s="179"/>
      <c r="N6" s="179"/>
      <c r="O6" s="179"/>
      <c r="P6" s="179"/>
      <c r="Q6" s="179"/>
      <c r="R6" s="179"/>
    </row>
    <row r="7" spans="1:18" ht="24.75" customHeight="1">
      <c r="A7" s="224" t="s">
        <v>4</v>
      </c>
      <c r="B7" s="225"/>
      <c r="C7" s="225"/>
      <c r="D7" s="225"/>
      <c r="E7" s="225"/>
      <c r="F7" s="225"/>
      <c r="G7" s="226"/>
      <c r="H7" s="227"/>
      <c r="I7" s="228"/>
      <c r="J7" s="228"/>
      <c r="K7" s="228"/>
      <c r="L7" s="228"/>
      <c r="M7" s="228"/>
      <c r="N7" s="228"/>
      <c r="O7" s="228"/>
      <c r="P7" s="228"/>
      <c r="Q7" s="228"/>
      <c r="R7" s="229"/>
    </row>
    <row r="8" spans="1:18" ht="24.75" customHeight="1">
      <c r="A8" s="203" t="s">
        <v>5</v>
      </c>
      <c r="B8" s="203"/>
      <c r="C8" s="203"/>
      <c r="D8" s="203"/>
      <c r="E8" s="203"/>
      <c r="F8" s="203"/>
      <c r="G8" s="203"/>
      <c r="H8" s="230"/>
      <c r="I8" s="230"/>
      <c r="J8" s="230"/>
      <c r="K8" s="230"/>
      <c r="L8" s="230"/>
      <c r="M8" s="230"/>
      <c r="N8" s="230"/>
      <c r="O8" s="230"/>
      <c r="P8" s="230"/>
      <c r="Q8" s="230"/>
      <c r="R8" s="230"/>
    </row>
    <row r="9" spans="1:18" ht="24.75" customHeight="1">
      <c r="A9" s="231" t="s">
        <v>37</v>
      </c>
      <c r="B9" s="232"/>
      <c r="C9" s="232"/>
      <c r="D9" s="232"/>
      <c r="E9" s="233"/>
      <c r="F9" s="233"/>
      <c r="G9" s="234"/>
      <c r="H9" s="237"/>
      <c r="I9" s="238"/>
      <c r="J9" s="238"/>
      <c r="K9" s="239" t="s">
        <v>38</v>
      </c>
      <c r="L9" s="239"/>
      <c r="M9" s="239"/>
      <c r="N9" s="239"/>
      <c r="O9" s="169"/>
      <c r="P9" s="169"/>
      <c r="Q9" s="169"/>
      <c r="R9" s="170"/>
    </row>
    <row r="10" spans="1:18" ht="24.75" customHeight="1">
      <c r="A10" s="203" t="s">
        <v>6</v>
      </c>
      <c r="B10" s="203"/>
      <c r="C10" s="203"/>
      <c r="D10" s="203"/>
      <c r="E10" s="203"/>
      <c r="F10" s="203"/>
      <c r="G10" s="203"/>
      <c r="H10" s="235"/>
      <c r="I10" s="235"/>
      <c r="J10" s="235"/>
      <c r="K10" s="235"/>
      <c r="L10" s="236"/>
      <c r="M10" s="236"/>
      <c r="N10" s="236"/>
      <c r="O10" s="236"/>
      <c r="P10" s="236"/>
      <c r="Q10" s="236"/>
      <c r="R10" s="236"/>
    </row>
    <row r="11" spans="1:18" ht="24.75" customHeight="1">
      <c r="A11" s="203" t="s">
        <v>597</v>
      </c>
      <c r="B11" s="203"/>
      <c r="C11" s="203"/>
      <c r="D11" s="203"/>
      <c r="E11" s="203"/>
      <c r="F11" s="203"/>
      <c r="G11" s="203"/>
      <c r="H11" s="203"/>
      <c r="I11" s="203"/>
      <c r="J11" s="203"/>
      <c r="K11" s="203"/>
      <c r="L11" s="203"/>
      <c r="M11" s="203"/>
      <c r="N11" s="203"/>
      <c r="O11" s="177" t="s">
        <v>39</v>
      </c>
      <c r="P11" s="177"/>
      <c r="Q11" s="177" t="s">
        <v>7</v>
      </c>
      <c r="R11" s="177"/>
    </row>
    <row r="12" spans="1:18" ht="24.75" customHeight="1">
      <c r="A12" s="242" t="s">
        <v>40</v>
      </c>
      <c r="B12" s="242"/>
      <c r="C12" s="242"/>
      <c r="D12" s="242"/>
      <c r="E12" s="242"/>
      <c r="F12" s="242"/>
      <c r="G12" s="242"/>
      <c r="H12" s="242"/>
      <c r="I12" s="242"/>
      <c r="J12" s="242"/>
      <c r="K12" s="242"/>
      <c r="L12" s="242"/>
      <c r="M12" s="242"/>
      <c r="N12" s="242"/>
      <c r="O12" s="242"/>
      <c r="P12" s="242"/>
      <c r="Q12" s="242"/>
      <c r="R12" s="243"/>
    </row>
    <row r="13" spans="1:18" ht="24.75" customHeight="1">
      <c r="A13" s="223" t="s">
        <v>10</v>
      </c>
      <c r="B13" s="222" t="s">
        <v>11</v>
      </c>
      <c r="C13" s="222"/>
      <c r="D13" s="222"/>
      <c r="E13" s="222"/>
      <c r="F13" s="222"/>
      <c r="G13" s="222" t="s">
        <v>12</v>
      </c>
      <c r="H13" s="222"/>
      <c r="I13" s="222"/>
      <c r="J13" s="222" t="s">
        <v>13</v>
      </c>
      <c r="K13" s="222"/>
      <c r="L13" s="222"/>
      <c r="M13" s="222" t="s">
        <v>14</v>
      </c>
      <c r="N13" s="222"/>
      <c r="O13" s="222"/>
      <c r="P13" s="222"/>
      <c r="Q13" s="240"/>
      <c r="R13" s="133" t="s">
        <v>15</v>
      </c>
    </row>
    <row r="14" spans="1:18" ht="24.75" customHeight="1">
      <c r="A14" s="223"/>
      <c r="B14" s="222"/>
      <c r="C14" s="222"/>
      <c r="D14" s="222"/>
      <c r="E14" s="222"/>
      <c r="F14" s="222"/>
      <c r="G14" s="222"/>
      <c r="H14" s="222"/>
      <c r="I14" s="222"/>
      <c r="J14" s="222"/>
      <c r="K14" s="222"/>
      <c r="L14" s="222"/>
      <c r="M14" s="222"/>
      <c r="N14" s="222"/>
      <c r="O14" s="222"/>
      <c r="P14" s="222"/>
      <c r="Q14" s="222"/>
      <c r="R14" s="134" t="s">
        <v>599</v>
      </c>
    </row>
    <row r="15" spans="1:18" ht="24.75" customHeight="1">
      <c r="A15" s="126" t="s">
        <v>16</v>
      </c>
      <c r="B15" s="126" t="s">
        <v>8</v>
      </c>
      <c r="C15" s="127"/>
      <c r="D15" s="126" t="s">
        <v>9</v>
      </c>
      <c r="E15" s="176"/>
      <c r="F15" s="176"/>
      <c r="G15" s="166"/>
      <c r="H15" s="166"/>
      <c r="I15" s="166"/>
      <c r="J15" s="166"/>
      <c r="K15" s="166"/>
      <c r="L15" s="166"/>
      <c r="M15" s="166"/>
      <c r="N15" s="166"/>
      <c r="O15" s="166"/>
      <c r="P15" s="166"/>
      <c r="Q15" s="166"/>
      <c r="R15" s="128"/>
    </row>
    <row r="16" spans="1:18" ht="24.75" customHeight="1">
      <c r="A16" s="126" t="s">
        <v>17</v>
      </c>
      <c r="B16" s="126" t="s">
        <v>8</v>
      </c>
      <c r="C16" s="127"/>
      <c r="D16" s="126" t="s">
        <v>9</v>
      </c>
      <c r="E16" s="176"/>
      <c r="F16" s="176"/>
      <c r="G16" s="166"/>
      <c r="H16" s="166"/>
      <c r="I16" s="166"/>
      <c r="J16" s="166"/>
      <c r="K16" s="166"/>
      <c r="L16" s="166"/>
      <c r="M16" s="166"/>
      <c r="N16" s="166"/>
      <c r="O16" s="166"/>
      <c r="P16" s="166"/>
      <c r="Q16" s="166"/>
      <c r="R16" s="128"/>
    </row>
    <row r="17" spans="1:18" ht="24.75" customHeight="1">
      <c r="A17" s="126" t="s">
        <v>18</v>
      </c>
      <c r="B17" s="126" t="s">
        <v>8</v>
      </c>
      <c r="C17" s="127"/>
      <c r="D17" s="126" t="s">
        <v>9</v>
      </c>
      <c r="E17" s="176"/>
      <c r="F17" s="176"/>
      <c r="G17" s="166"/>
      <c r="H17" s="166"/>
      <c r="I17" s="166"/>
      <c r="J17" s="166"/>
      <c r="K17" s="166"/>
      <c r="L17" s="166"/>
      <c r="M17" s="166"/>
      <c r="N17" s="166"/>
      <c r="O17" s="166"/>
      <c r="P17" s="166"/>
      <c r="Q17" s="166"/>
      <c r="R17" s="128"/>
    </row>
    <row r="18" spans="1:18" ht="24.75" customHeight="1">
      <c r="A18" s="203" t="s">
        <v>41</v>
      </c>
      <c r="B18" s="203"/>
      <c r="C18" s="203"/>
      <c r="D18" s="203"/>
      <c r="E18" s="203"/>
      <c r="F18" s="203"/>
      <c r="G18" s="203"/>
      <c r="H18" s="203"/>
      <c r="I18" s="203"/>
      <c r="J18" s="203"/>
      <c r="K18" s="203"/>
      <c r="L18" s="203"/>
      <c r="M18" s="203"/>
      <c r="N18" s="203"/>
      <c r="O18" s="203"/>
      <c r="P18" s="203"/>
      <c r="Q18" s="203"/>
      <c r="R18" s="203"/>
    </row>
    <row r="19" spans="1:18" ht="24.75" customHeight="1">
      <c r="A19" s="223" t="s">
        <v>10</v>
      </c>
      <c r="B19" s="222" t="s">
        <v>19</v>
      </c>
      <c r="C19" s="222"/>
      <c r="D19" s="222"/>
      <c r="E19" s="222"/>
      <c r="F19" s="222"/>
      <c r="G19" s="222" t="s">
        <v>20</v>
      </c>
      <c r="H19" s="222"/>
      <c r="I19" s="222"/>
      <c r="J19" s="222" t="s">
        <v>598</v>
      </c>
      <c r="K19" s="222"/>
      <c r="L19" s="222"/>
      <c r="M19" s="222"/>
      <c r="N19" s="222"/>
      <c r="O19" s="222"/>
      <c r="P19" s="222" t="s">
        <v>21</v>
      </c>
      <c r="Q19" s="222"/>
      <c r="R19" s="222"/>
    </row>
    <row r="20" spans="1:18" ht="24.75" customHeight="1">
      <c r="A20" s="223"/>
      <c r="B20" s="222"/>
      <c r="C20" s="222"/>
      <c r="D20" s="222"/>
      <c r="E20" s="222"/>
      <c r="F20" s="222"/>
      <c r="G20" s="222"/>
      <c r="H20" s="222"/>
      <c r="I20" s="222"/>
      <c r="J20" s="222"/>
      <c r="K20" s="222"/>
      <c r="L20" s="222"/>
      <c r="M20" s="222"/>
      <c r="N20" s="222"/>
      <c r="O20" s="222"/>
      <c r="P20" s="222" t="s">
        <v>22</v>
      </c>
      <c r="Q20" s="222"/>
      <c r="R20" s="222"/>
    </row>
    <row r="21" spans="1:18" ht="24.75" customHeight="1">
      <c r="A21" s="126" t="s">
        <v>16</v>
      </c>
      <c r="B21" s="126" t="s">
        <v>8</v>
      </c>
      <c r="C21" s="127"/>
      <c r="D21" s="126" t="s">
        <v>9</v>
      </c>
      <c r="E21" s="176"/>
      <c r="F21" s="176"/>
      <c r="G21" s="220"/>
      <c r="H21" s="220"/>
      <c r="I21" s="220"/>
      <c r="J21" s="198" t="s">
        <v>42</v>
      </c>
      <c r="K21" s="221"/>
      <c r="L21" s="196"/>
      <c r="M21" s="198" t="s">
        <v>43</v>
      </c>
      <c r="N21" s="195"/>
      <c r="O21" s="196"/>
      <c r="P21" s="219"/>
      <c r="Q21" s="219"/>
      <c r="R21" s="219"/>
    </row>
    <row r="22" spans="1:18" ht="24.75" customHeight="1">
      <c r="A22" s="126" t="s">
        <v>17</v>
      </c>
      <c r="B22" s="126" t="s">
        <v>8</v>
      </c>
      <c r="C22" s="127"/>
      <c r="D22" s="126" t="s">
        <v>9</v>
      </c>
      <c r="E22" s="176"/>
      <c r="F22" s="176"/>
      <c r="G22" s="215"/>
      <c r="H22" s="215"/>
      <c r="I22" s="215"/>
      <c r="J22" s="198" t="s">
        <v>42</v>
      </c>
      <c r="K22" s="221"/>
      <c r="L22" s="196"/>
      <c r="M22" s="198" t="s">
        <v>43</v>
      </c>
      <c r="N22" s="195"/>
      <c r="O22" s="196"/>
      <c r="P22" s="219"/>
      <c r="Q22" s="219"/>
      <c r="R22" s="219"/>
    </row>
    <row r="23" spans="1:18" ht="24.75" customHeight="1">
      <c r="A23" s="203" t="s">
        <v>44</v>
      </c>
      <c r="B23" s="203"/>
      <c r="C23" s="203"/>
      <c r="D23" s="203"/>
      <c r="E23" s="203"/>
      <c r="F23" s="203"/>
      <c r="G23" s="204"/>
      <c r="H23" s="204"/>
      <c r="I23" s="204"/>
      <c r="J23" s="204"/>
      <c r="K23" s="204"/>
      <c r="L23" s="204"/>
      <c r="M23" s="204"/>
      <c r="N23" s="204"/>
      <c r="O23" s="204"/>
      <c r="P23" s="204"/>
      <c r="Q23" s="204"/>
      <c r="R23" s="205"/>
    </row>
    <row r="24" spans="1:18" ht="24.75" customHeight="1">
      <c r="A24" s="199" t="s">
        <v>23</v>
      </c>
      <c r="B24" s="200"/>
      <c r="C24" s="200"/>
      <c r="D24" s="200"/>
      <c r="E24" s="200"/>
      <c r="F24" s="201"/>
      <c r="G24" s="204"/>
      <c r="H24" s="204"/>
      <c r="I24" s="204"/>
      <c r="J24" s="204"/>
      <c r="K24" s="204"/>
      <c r="L24" s="204"/>
      <c r="M24" s="204"/>
      <c r="N24" s="204"/>
      <c r="O24" s="204"/>
      <c r="P24" s="204"/>
      <c r="Q24" s="204"/>
      <c r="R24" s="205"/>
    </row>
    <row r="25" spans="1:18" ht="24.75" customHeight="1">
      <c r="A25" s="202" t="s">
        <v>45</v>
      </c>
      <c r="B25" s="202"/>
      <c r="C25" s="202"/>
      <c r="D25" s="202"/>
      <c r="E25" s="202"/>
      <c r="F25" s="202"/>
      <c r="G25" s="202"/>
      <c r="H25" s="202"/>
      <c r="I25" s="203"/>
      <c r="J25" s="203"/>
      <c r="K25" s="203"/>
      <c r="L25" s="203"/>
      <c r="M25" s="203"/>
      <c r="N25" s="203"/>
      <c r="O25" s="203"/>
      <c r="P25" s="203"/>
      <c r="Q25" s="203"/>
      <c r="R25" s="203"/>
    </row>
    <row r="26" spans="1:18" ht="24.75" customHeight="1">
      <c r="A26" s="129"/>
      <c r="B26" s="168" t="s">
        <v>46</v>
      </c>
      <c r="C26" s="168"/>
      <c r="D26" s="168"/>
      <c r="E26" s="168"/>
      <c r="F26" s="168"/>
      <c r="G26" s="168"/>
      <c r="H26" s="168"/>
      <c r="I26" s="183"/>
      <c r="J26" s="166"/>
      <c r="K26" s="166"/>
      <c r="L26" s="166"/>
      <c r="M26" s="166"/>
      <c r="N26" s="166"/>
      <c r="O26" s="166"/>
      <c r="P26" s="166"/>
      <c r="Q26" s="166"/>
      <c r="R26" s="166"/>
    </row>
    <row r="27" spans="1:18" ht="24.75" customHeight="1">
      <c r="A27" s="129"/>
      <c r="B27" s="168" t="s">
        <v>47</v>
      </c>
      <c r="C27" s="168"/>
      <c r="D27" s="168"/>
      <c r="E27" s="168"/>
      <c r="F27" s="168"/>
      <c r="G27" s="168"/>
      <c r="H27" s="168"/>
      <c r="I27" s="183"/>
      <c r="J27" s="166"/>
      <c r="K27" s="166"/>
      <c r="L27" s="166"/>
      <c r="M27" s="166"/>
      <c r="N27" s="166"/>
      <c r="O27" s="166"/>
      <c r="P27" s="166"/>
      <c r="Q27" s="166"/>
      <c r="R27" s="166"/>
    </row>
    <row r="28" spans="1:18" ht="24.75" customHeight="1">
      <c r="A28" s="129"/>
      <c r="B28" s="168" t="s">
        <v>48</v>
      </c>
      <c r="C28" s="168"/>
      <c r="D28" s="168"/>
      <c r="E28" s="168"/>
      <c r="F28" s="168"/>
      <c r="G28" s="168"/>
      <c r="H28" s="168"/>
      <c r="I28" s="168"/>
      <c r="J28" s="166"/>
      <c r="K28" s="166"/>
      <c r="L28" s="166"/>
      <c r="M28" s="166"/>
      <c r="N28" s="166"/>
      <c r="O28" s="166"/>
      <c r="P28" s="166"/>
      <c r="Q28" s="166"/>
      <c r="R28" s="166"/>
    </row>
    <row r="29" spans="1:18" ht="24.75" customHeight="1">
      <c r="A29" s="179" t="s">
        <v>24</v>
      </c>
      <c r="B29" s="179"/>
      <c r="C29" s="179"/>
      <c r="D29" s="179"/>
      <c r="E29" s="179"/>
      <c r="F29" s="179"/>
      <c r="G29" s="179"/>
      <c r="H29" s="179"/>
      <c r="I29" s="179"/>
      <c r="J29" s="179"/>
      <c r="K29" s="179"/>
      <c r="L29" s="179"/>
      <c r="M29" s="179"/>
      <c r="N29" s="179"/>
      <c r="O29" s="179"/>
      <c r="P29" s="179"/>
      <c r="Q29" s="179"/>
      <c r="R29" s="179"/>
    </row>
    <row r="30" spans="1:18" ht="24.75" customHeight="1">
      <c r="A30" s="216" t="s">
        <v>10</v>
      </c>
      <c r="B30" s="184" t="s">
        <v>49</v>
      </c>
      <c r="C30" s="185"/>
      <c r="D30" s="185"/>
      <c r="E30" s="185"/>
      <c r="F30" s="185"/>
      <c r="G30" s="186"/>
      <c r="H30" s="184" t="s">
        <v>25</v>
      </c>
      <c r="I30" s="185"/>
      <c r="J30" s="185"/>
      <c r="K30" s="212"/>
      <c r="L30" s="216" t="s">
        <v>51</v>
      </c>
      <c r="M30" s="206" t="s">
        <v>26</v>
      </c>
      <c r="N30" s="207"/>
      <c r="O30" s="173" t="s">
        <v>50</v>
      </c>
      <c r="P30" s="174"/>
      <c r="Q30" s="174"/>
      <c r="R30" s="175"/>
    </row>
    <row r="31" spans="1:18" ht="24.75" customHeight="1">
      <c r="A31" s="217"/>
      <c r="B31" s="187"/>
      <c r="C31" s="188"/>
      <c r="D31" s="188"/>
      <c r="E31" s="188"/>
      <c r="F31" s="188"/>
      <c r="G31" s="189"/>
      <c r="H31" s="187"/>
      <c r="I31" s="188"/>
      <c r="J31" s="188"/>
      <c r="K31" s="213"/>
      <c r="L31" s="217"/>
      <c r="M31" s="208"/>
      <c r="N31" s="209"/>
      <c r="O31" s="184" t="s">
        <v>25</v>
      </c>
      <c r="P31" s="185"/>
      <c r="Q31" s="186"/>
      <c r="R31" s="124" t="s">
        <v>52</v>
      </c>
    </row>
    <row r="32" spans="1:18" ht="24.75" customHeight="1">
      <c r="A32" s="217"/>
      <c r="B32" s="187"/>
      <c r="C32" s="188"/>
      <c r="D32" s="188"/>
      <c r="E32" s="188"/>
      <c r="F32" s="188"/>
      <c r="G32" s="189"/>
      <c r="H32" s="187"/>
      <c r="I32" s="188"/>
      <c r="J32" s="188"/>
      <c r="K32" s="213"/>
      <c r="L32" s="217"/>
      <c r="M32" s="208"/>
      <c r="N32" s="209"/>
      <c r="O32" s="187"/>
      <c r="P32" s="188"/>
      <c r="Q32" s="189"/>
      <c r="R32" s="130" t="s">
        <v>53</v>
      </c>
    </row>
    <row r="33" spans="1:18" ht="24.75" customHeight="1">
      <c r="A33" s="218"/>
      <c r="B33" s="190"/>
      <c r="C33" s="191"/>
      <c r="D33" s="191"/>
      <c r="E33" s="191"/>
      <c r="F33" s="191"/>
      <c r="G33" s="192"/>
      <c r="H33" s="190"/>
      <c r="I33" s="191"/>
      <c r="J33" s="191"/>
      <c r="K33" s="214"/>
      <c r="L33" s="218"/>
      <c r="M33" s="210"/>
      <c r="N33" s="211"/>
      <c r="O33" s="190"/>
      <c r="P33" s="191"/>
      <c r="Q33" s="192"/>
      <c r="R33" s="125" t="s">
        <v>54</v>
      </c>
    </row>
    <row r="34" spans="1:18" ht="24.75" customHeight="1">
      <c r="A34" s="126" t="s">
        <v>16</v>
      </c>
      <c r="B34" s="166"/>
      <c r="C34" s="166"/>
      <c r="D34" s="166"/>
      <c r="E34" s="166"/>
      <c r="F34" s="166"/>
      <c r="G34" s="166"/>
      <c r="H34" s="167"/>
      <c r="I34" s="167"/>
      <c r="J34" s="167"/>
      <c r="K34" s="167"/>
      <c r="L34" s="131"/>
      <c r="M34" s="171"/>
      <c r="N34" s="172"/>
      <c r="O34" s="167"/>
      <c r="P34" s="167"/>
      <c r="Q34" s="167"/>
      <c r="R34" s="132"/>
    </row>
    <row r="35" spans="1:18" ht="24.75" customHeight="1">
      <c r="A35" s="126" t="s">
        <v>17</v>
      </c>
      <c r="B35" s="166"/>
      <c r="C35" s="166"/>
      <c r="D35" s="166"/>
      <c r="E35" s="166"/>
      <c r="F35" s="166"/>
      <c r="G35" s="166"/>
      <c r="H35" s="167"/>
      <c r="I35" s="167"/>
      <c r="J35" s="167"/>
      <c r="K35" s="167"/>
      <c r="L35" s="131"/>
      <c r="M35" s="171"/>
      <c r="N35" s="172"/>
      <c r="O35" s="167"/>
      <c r="P35" s="167"/>
      <c r="Q35" s="167"/>
      <c r="R35" s="132"/>
    </row>
    <row r="36" spans="1:18" ht="24.75" customHeight="1">
      <c r="A36" s="126" t="s">
        <v>18</v>
      </c>
      <c r="B36" s="166"/>
      <c r="C36" s="166"/>
      <c r="D36" s="166"/>
      <c r="E36" s="166"/>
      <c r="F36" s="166"/>
      <c r="G36" s="166"/>
      <c r="H36" s="167"/>
      <c r="I36" s="167"/>
      <c r="J36" s="167"/>
      <c r="K36" s="167"/>
      <c r="L36" s="131"/>
      <c r="M36" s="171"/>
      <c r="N36" s="172"/>
      <c r="O36" s="167"/>
      <c r="P36" s="167"/>
      <c r="Q36" s="167"/>
      <c r="R36" s="132"/>
    </row>
    <row r="37" spans="1:18" ht="24.75" customHeight="1">
      <c r="A37" s="126" t="s">
        <v>27</v>
      </c>
      <c r="B37" s="166"/>
      <c r="C37" s="166"/>
      <c r="D37" s="166"/>
      <c r="E37" s="166"/>
      <c r="F37" s="166"/>
      <c r="G37" s="166"/>
      <c r="H37" s="167"/>
      <c r="I37" s="167"/>
      <c r="J37" s="167"/>
      <c r="K37" s="167"/>
      <c r="L37" s="131"/>
      <c r="M37" s="171"/>
      <c r="N37" s="172"/>
      <c r="O37" s="167"/>
      <c r="P37" s="167"/>
      <c r="Q37" s="167"/>
      <c r="R37" s="132"/>
    </row>
    <row r="38" spans="1:18" ht="24.75" customHeight="1">
      <c r="A38" s="126" t="s">
        <v>28</v>
      </c>
      <c r="B38" s="166"/>
      <c r="C38" s="166"/>
      <c r="D38" s="166"/>
      <c r="E38" s="166"/>
      <c r="F38" s="166"/>
      <c r="G38" s="166"/>
      <c r="H38" s="167"/>
      <c r="I38" s="167"/>
      <c r="J38" s="167"/>
      <c r="K38" s="167"/>
      <c r="L38" s="131"/>
      <c r="M38" s="171"/>
      <c r="N38" s="172"/>
      <c r="O38" s="167"/>
      <c r="P38" s="167"/>
      <c r="Q38" s="167"/>
      <c r="R38" s="132"/>
    </row>
    <row r="39" spans="1:18" ht="24.75" customHeight="1">
      <c r="A39" s="126" t="s">
        <v>29</v>
      </c>
      <c r="B39" s="166"/>
      <c r="C39" s="166"/>
      <c r="D39" s="166"/>
      <c r="E39" s="166"/>
      <c r="F39" s="166"/>
      <c r="G39" s="166"/>
      <c r="H39" s="167"/>
      <c r="I39" s="167"/>
      <c r="J39" s="167"/>
      <c r="K39" s="167"/>
      <c r="L39" s="131"/>
      <c r="M39" s="171"/>
      <c r="N39" s="172"/>
      <c r="O39" s="167"/>
      <c r="P39" s="167"/>
      <c r="Q39" s="167"/>
      <c r="R39" s="132"/>
    </row>
    <row r="40" spans="1:18" ht="24.75" customHeight="1">
      <c r="A40" s="126" t="s">
        <v>30</v>
      </c>
      <c r="B40" s="166"/>
      <c r="C40" s="166"/>
      <c r="D40" s="166"/>
      <c r="E40" s="166"/>
      <c r="F40" s="166"/>
      <c r="G40" s="166"/>
      <c r="H40" s="167"/>
      <c r="I40" s="167"/>
      <c r="J40" s="167"/>
      <c r="K40" s="167"/>
      <c r="L40" s="131"/>
      <c r="M40" s="171"/>
      <c r="N40" s="172"/>
      <c r="O40" s="167"/>
      <c r="P40" s="167"/>
      <c r="Q40" s="167"/>
      <c r="R40" s="132"/>
    </row>
    <row r="41" spans="1:18" ht="24.75" customHeight="1">
      <c r="A41" s="179" t="s">
        <v>31</v>
      </c>
      <c r="B41" s="179"/>
      <c r="C41" s="179"/>
      <c r="D41" s="179"/>
      <c r="E41" s="179"/>
      <c r="F41" s="179"/>
      <c r="G41" s="179"/>
      <c r="H41" s="179"/>
      <c r="I41" s="179"/>
      <c r="J41" s="179"/>
      <c r="K41" s="179"/>
      <c r="L41" s="179"/>
      <c r="M41" s="179"/>
      <c r="N41" s="179"/>
      <c r="O41" s="194" t="s">
        <v>32</v>
      </c>
      <c r="P41" s="195"/>
      <c r="Q41" s="195"/>
      <c r="R41" s="196"/>
    </row>
    <row r="42" spans="1:18" ht="24.75" customHeight="1">
      <c r="A42" s="179" t="s">
        <v>33</v>
      </c>
      <c r="B42" s="179"/>
      <c r="C42" s="179"/>
      <c r="D42" s="179"/>
      <c r="E42" s="179"/>
      <c r="F42" s="179"/>
      <c r="G42" s="179"/>
      <c r="H42" s="179"/>
      <c r="I42" s="179"/>
      <c r="J42" s="179"/>
      <c r="K42" s="179"/>
      <c r="L42" s="179"/>
      <c r="M42" s="179"/>
      <c r="N42" s="179"/>
      <c r="O42" s="180"/>
      <c r="P42" s="180"/>
      <c r="Q42" s="180"/>
      <c r="R42" s="180"/>
    </row>
    <row r="43" spans="1:18" ht="24.75" customHeight="1">
      <c r="A43" s="179" t="s">
        <v>34</v>
      </c>
      <c r="B43" s="179"/>
      <c r="C43" s="179"/>
      <c r="D43" s="179"/>
      <c r="E43" s="179"/>
      <c r="F43" s="179"/>
      <c r="G43" s="179"/>
      <c r="H43" s="179"/>
      <c r="I43" s="179"/>
      <c r="J43" s="179"/>
      <c r="K43" s="179"/>
      <c r="L43" s="179"/>
      <c r="M43" s="179"/>
      <c r="N43" s="179"/>
      <c r="O43" s="180"/>
      <c r="P43" s="180"/>
      <c r="Q43" s="180"/>
      <c r="R43" s="180"/>
    </row>
    <row r="44" spans="1:18" ht="24.75" customHeight="1">
      <c r="A44" s="178" t="s">
        <v>35</v>
      </c>
      <c r="B44" s="178"/>
      <c r="C44" s="178"/>
      <c r="D44" s="178"/>
      <c r="E44" s="178"/>
      <c r="F44" s="178"/>
      <c r="G44" s="178"/>
      <c r="H44" s="178"/>
      <c r="I44" s="178"/>
      <c r="J44" s="178"/>
      <c r="K44" s="178"/>
      <c r="L44" s="178"/>
      <c r="M44" s="178"/>
      <c r="N44" s="178"/>
      <c r="O44" s="193">
        <f>O42+O43</f>
        <v>0</v>
      </c>
      <c r="P44" s="193"/>
      <c r="Q44" s="193"/>
      <c r="R44" s="193"/>
    </row>
    <row r="45" spans="1:18" ht="15">
      <c r="A45" s="182"/>
      <c r="B45" s="182"/>
      <c r="C45" s="182"/>
      <c r="D45" s="182"/>
      <c r="E45" s="182"/>
      <c r="F45" s="182"/>
      <c r="G45" s="182"/>
      <c r="H45" s="182"/>
      <c r="I45" s="182"/>
      <c r="J45" s="182"/>
      <c r="K45" s="182"/>
      <c r="L45" s="182"/>
      <c r="M45" s="182"/>
      <c r="N45" s="182"/>
      <c r="O45" s="182"/>
      <c r="P45" s="182"/>
      <c r="Q45" s="182"/>
      <c r="R45" s="182"/>
    </row>
    <row r="46" spans="1:18" ht="24" customHeight="1">
      <c r="A46" s="181" t="s">
        <v>600</v>
      </c>
      <c r="B46" s="181"/>
      <c r="C46" s="181"/>
      <c r="D46" s="181"/>
      <c r="E46" s="181"/>
      <c r="F46" s="181"/>
      <c r="G46" s="181"/>
      <c r="H46" s="181"/>
      <c r="I46" s="181"/>
      <c r="J46" s="181"/>
      <c r="K46" s="181"/>
      <c r="L46" s="181"/>
      <c r="M46" s="181"/>
      <c r="N46" s="181"/>
      <c r="O46" s="181"/>
      <c r="P46" s="181"/>
      <c r="Q46" s="181"/>
      <c r="R46" s="181"/>
    </row>
    <row r="47" spans="1:18" ht="24" customHeight="1">
      <c r="A47" s="181" t="s">
        <v>601</v>
      </c>
      <c r="B47" s="181"/>
      <c r="C47" s="181"/>
      <c r="D47" s="181"/>
      <c r="E47" s="181"/>
      <c r="F47" s="181"/>
      <c r="G47" s="181"/>
      <c r="H47" s="181"/>
      <c r="I47" s="181"/>
      <c r="J47" s="181"/>
      <c r="K47" s="181"/>
      <c r="L47" s="181"/>
      <c r="M47" s="181"/>
      <c r="N47" s="181"/>
      <c r="O47" s="181"/>
      <c r="P47" s="181"/>
      <c r="Q47" s="181"/>
      <c r="R47" s="181"/>
    </row>
    <row r="48" spans="1:18" ht="15">
      <c r="A48" s="197" t="s">
        <v>602</v>
      </c>
      <c r="B48" s="197"/>
      <c r="C48" s="197"/>
      <c r="D48" s="197"/>
      <c r="E48" s="197"/>
      <c r="F48" s="197"/>
      <c r="G48" s="197"/>
      <c r="H48" s="197"/>
      <c r="I48" s="197"/>
      <c r="J48" s="197"/>
      <c r="K48" s="197"/>
      <c r="L48" s="197"/>
      <c r="M48" s="197"/>
      <c r="N48" s="197"/>
      <c r="O48" s="197"/>
      <c r="P48" s="197"/>
      <c r="Q48" s="197"/>
      <c r="R48" s="197"/>
    </row>
    <row r="49" spans="1:18" ht="15">
      <c r="A49" s="241"/>
      <c r="B49" s="241"/>
      <c r="C49" s="241"/>
      <c r="D49" s="241"/>
      <c r="E49" s="241"/>
      <c r="F49" s="241"/>
      <c r="G49" s="241"/>
      <c r="H49" s="241"/>
      <c r="I49" s="241"/>
      <c r="J49" s="241"/>
      <c r="K49" s="241"/>
      <c r="L49" s="241"/>
      <c r="M49" s="241"/>
      <c r="N49" s="241"/>
      <c r="O49" s="241"/>
      <c r="P49" s="241"/>
      <c r="Q49" s="241"/>
      <c r="R49" s="241"/>
    </row>
    <row r="50" spans="1:18" ht="15">
      <c r="A50" s="241"/>
      <c r="B50" s="241"/>
      <c r="C50" s="241"/>
      <c r="D50" s="241"/>
      <c r="E50" s="241"/>
      <c r="F50" s="241"/>
      <c r="G50" s="241"/>
      <c r="H50" s="241"/>
      <c r="I50" s="241"/>
      <c r="J50" s="241"/>
      <c r="K50" s="241"/>
      <c r="L50" s="241"/>
      <c r="M50" s="241"/>
      <c r="N50" s="241"/>
      <c r="O50" s="241"/>
      <c r="P50" s="241"/>
      <c r="Q50" s="241"/>
      <c r="R50" s="241"/>
    </row>
  </sheetData>
  <sheetProtection password="CAC5" sheet="1" formatCells="0" formatColumns="0" formatRows="0" insertColumns="0" insertRows="0" insertHyperlinks="0" deleteColumns="0" deleteRows="0" sort="0" autoFilter="0" pivotTables="0"/>
  <protectedRanges>
    <protectedRange sqref="O9 K9 Q7:R10 O7:P8 O10:P10 H7:J10 M7:N10 K7:L8 K10:L10" name="Raspon1"/>
  </protectedRanges>
  <mergeCells count="117">
    <mergeCell ref="M15:Q15"/>
    <mergeCell ref="D3:R3"/>
    <mergeCell ref="D4:R4"/>
    <mergeCell ref="A6:R6"/>
    <mergeCell ref="A3:C3"/>
    <mergeCell ref="A4:C4"/>
    <mergeCell ref="A5:R5"/>
    <mergeCell ref="A19:A20"/>
    <mergeCell ref="B19:F20"/>
    <mergeCell ref="J19:O20"/>
    <mergeCell ref="P20:R20"/>
    <mergeCell ref="A50:R50"/>
    <mergeCell ref="A18:R18"/>
    <mergeCell ref="M16:Q16"/>
    <mergeCell ref="G16:I16"/>
    <mergeCell ref="J13:L14"/>
    <mergeCell ref="E15:F15"/>
    <mergeCell ref="A49:R49"/>
    <mergeCell ref="A12:R12"/>
    <mergeCell ref="J15:L15"/>
    <mergeCell ref="J16:L16"/>
    <mergeCell ref="E16:F16"/>
    <mergeCell ref="G17:I17"/>
    <mergeCell ref="A9:G9"/>
    <mergeCell ref="H10:R10"/>
    <mergeCell ref="H9:J9"/>
    <mergeCell ref="K9:N9"/>
    <mergeCell ref="A11:N11"/>
    <mergeCell ref="M13:Q14"/>
    <mergeCell ref="O11:P11"/>
    <mergeCell ref="A13:A14"/>
    <mergeCell ref="G13:I14"/>
    <mergeCell ref="E17:F17"/>
    <mergeCell ref="G19:I20"/>
    <mergeCell ref="B13:F14"/>
    <mergeCell ref="A7:G7"/>
    <mergeCell ref="A8:G8"/>
    <mergeCell ref="A10:G10"/>
    <mergeCell ref="H7:R7"/>
    <mergeCell ref="H8:R8"/>
    <mergeCell ref="G15:I15"/>
    <mergeCell ref="J17:L17"/>
    <mergeCell ref="P22:R22"/>
    <mergeCell ref="G21:I21"/>
    <mergeCell ref="P21:R21"/>
    <mergeCell ref="M17:Q17"/>
    <mergeCell ref="J22:L22"/>
    <mergeCell ref="J21:L21"/>
    <mergeCell ref="M21:O21"/>
    <mergeCell ref="P19:R19"/>
    <mergeCell ref="G22:I22"/>
    <mergeCell ref="E22:F22"/>
    <mergeCell ref="G24:R24"/>
    <mergeCell ref="M38:N38"/>
    <mergeCell ref="O34:Q34"/>
    <mergeCell ref="A29:R29"/>
    <mergeCell ref="A30:A33"/>
    <mergeCell ref="O31:Q33"/>
    <mergeCell ref="H34:K34"/>
    <mergeCell ref="A23:F23"/>
    <mergeCell ref="M22:O22"/>
    <mergeCell ref="A24:F24"/>
    <mergeCell ref="O37:Q37"/>
    <mergeCell ref="O38:Q38"/>
    <mergeCell ref="A25:R25"/>
    <mergeCell ref="G23:R23"/>
    <mergeCell ref="M30:N33"/>
    <mergeCell ref="H30:K33"/>
    <mergeCell ref="M36:N36"/>
    <mergeCell ref="M37:N37"/>
    <mergeCell ref="A48:R48"/>
    <mergeCell ref="A47:R47"/>
    <mergeCell ref="O43:R43"/>
    <mergeCell ref="A43:N43"/>
    <mergeCell ref="B38:G38"/>
    <mergeCell ref="M40:N40"/>
    <mergeCell ref="O39:Q39"/>
    <mergeCell ref="M39:N39"/>
    <mergeCell ref="H39:K39"/>
    <mergeCell ref="A46:R46"/>
    <mergeCell ref="B34:G34"/>
    <mergeCell ref="A1:R1"/>
    <mergeCell ref="A45:R45"/>
    <mergeCell ref="J26:R26"/>
    <mergeCell ref="B26:I26"/>
    <mergeCell ref="B27:I27"/>
    <mergeCell ref="B30:G33"/>
    <mergeCell ref="O44:R44"/>
    <mergeCell ref="A41:N41"/>
    <mergeCell ref="A44:N44"/>
    <mergeCell ref="A42:N42"/>
    <mergeCell ref="O42:R42"/>
    <mergeCell ref="H40:K40"/>
    <mergeCell ref="M34:N34"/>
    <mergeCell ref="H36:K36"/>
    <mergeCell ref="H37:K37"/>
    <mergeCell ref="O41:R41"/>
    <mergeCell ref="B39:G39"/>
    <mergeCell ref="O36:Q36"/>
    <mergeCell ref="B40:G40"/>
    <mergeCell ref="J27:R27"/>
    <mergeCell ref="O40:Q40"/>
    <mergeCell ref="H38:K38"/>
    <mergeCell ref="H35:K35"/>
    <mergeCell ref="O30:R30"/>
    <mergeCell ref="B37:G37"/>
    <mergeCell ref="L30:L33"/>
    <mergeCell ref="A2:R2"/>
    <mergeCell ref="B36:G36"/>
    <mergeCell ref="B35:G35"/>
    <mergeCell ref="O35:Q35"/>
    <mergeCell ref="B28:I28"/>
    <mergeCell ref="J28:R28"/>
    <mergeCell ref="O9:R9"/>
    <mergeCell ref="M35:N35"/>
    <mergeCell ref="E21:F21"/>
    <mergeCell ref="Q11:R11"/>
  </mergeCells>
  <dataValidations count="2">
    <dataValidation type="textLength" operator="equal" allowBlank="1" showInputMessage="1" showErrorMessage="1" promptTitle="OIB" prompt="Provjera OIB" errorTitle="OIB" error="za OIB upišite 11 znamenkasti broj" sqref="H10:R10">
      <formula1>11</formula1>
    </dataValidation>
    <dataValidation type="textLength" operator="equal" allowBlank="1" showInputMessage="1" showErrorMessage="1" promptTitle="provjera OIB" prompt="OIB provjera&#10;" errorTitle="Provjera OIB" error="za OIB upišite 11 znamenkasti broj" sqref="H34:K40">
      <formula1>11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1" r:id="rId1"/>
  <headerFooter>
    <oddFooter>&amp;LHRVATSKA OBRTNIČKA KOMORA&amp;CRadimo s Vama, za Vas.&amp;R&amp;P/9</oddFooter>
  </headerFooter>
  <rowBreaks count="1" manualBreakCount="1">
    <brk id="30" max="17" man="1"/>
  </rowBreaks>
  <colBreaks count="1" manualBreakCount="1">
    <brk id="7" max="47" man="1"/>
  </colBreaks>
</worksheet>
</file>

<file path=xl/worksheets/sheet10.xml><?xml version="1.0" encoding="utf-8"?>
<worksheet xmlns="http://schemas.openxmlformats.org/spreadsheetml/2006/main" xmlns:r="http://schemas.openxmlformats.org/officeDocument/2006/relationships">
  <dimension ref="A1:O25"/>
  <sheetViews>
    <sheetView zoomScalePageLayoutView="0" workbookViewId="0" topLeftCell="A1">
      <selection activeCell="B3" sqref="B3"/>
    </sheetView>
  </sheetViews>
  <sheetFormatPr defaultColWidth="9.140625" defaultRowHeight="15"/>
  <cols>
    <col min="1" max="1" width="17.140625" style="0" customWidth="1"/>
    <col min="2" max="2" width="28.421875" style="0" customWidth="1"/>
    <col min="3" max="3" width="23.28125" style="0" customWidth="1"/>
    <col min="9" max="9" width="16.421875" style="0" bestFit="1" customWidth="1"/>
    <col min="15" max="15" width="51.28125" style="0" customWidth="1"/>
  </cols>
  <sheetData>
    <row r="1" spans="1:3" ht="15">
      <c r="A1" s="36" t="s">
        <v>243</v>
      </c>
      <c r="B1" s="36" t="s">
        <v>244</v>
      </c>
      <c r="C1" s="1"/>
    </row>
    <row r="2" spans="1:9" ht="15">
      <c r="A2" s="37" t="s">
        <v>245</v>
      </c>
      <c r="B2" s="38">
        <v>2019</v>
      </c>
      <c r="C2" s="39"/>
      <c r="I2" t="s">
        <v>258</v>
      </c>
    </row>
    <row r="3" spans="1:3" ht="39.75" customHeight="1">
      <c r="A3" s="37" t="s">
        <v>246</v>
      </c>
      <c r="B3" s="38">
        <f>godina+1</f>
        <v>2020</v>
      </c>
      <c r="C3" s="1"/>
    </row>
    <row r="4" spans="1:3" ht="15">
      <c r="A4" s="37" t="s">
        <v>247</v>
      </c>
      <c r="B4" s="40"/>
      <c r="C4" s="1"/>
    </row>
    <row r="5" spans="1:3" ht="15">
      <c r="A5" s="1"/>
      <c r="B5" s="41">
        <f>godina-5</f>
        <v>2014</v>
      </c>
      <c r="C5" s="1"/>
    </row>
    <row r="6" spans="1:3" ht="15">
      <c r="A6" s="1"/>
      <c r="B6" s="41">
        <f>godina-4</f>
        <v>2015</v>
      </c>
      <c r="C6" s="1"/>
    </row>
    <row r="7" spans="1:3" ht="15">
      <c r="A7" s="1"/>
      <c r="B7" s="41">
        <f>godina-3</f>
        <v>2016</v>
      </c>
      <c r="C7" s="1"/>
    </row>
    <row r="8" spans="1:3" ht="15">
      <c r="A8" s="1"/>
      <c r="B8" s="41">
        <f>godina-2</f>
        <v>2017</v>
      </c>
      <c r="C8" s="1"/>
    </row>
    <row r="9" spans="1:3" ht="15">
      <c r="A9" s="1"/>
      <c r="B9" s="41">
        <f>godina-1</f>
        <v>2018</v>
      </c>
      <c r="C9" s="1"/>
    </row>
    <row r="10" spans="1:12" ht="15">
      <c r="A10" s="1"/>
      <c r="B10" s="41">
        <f>godina</f>
        <v>2019</v>
      </c>
      <c r="C10" s="1"/>
      <c r="L10" s="48" t="s">
        <v>588</v>
      </c>
    </row>
    <row r="11" spans="1:15" ht="15.75">
      <c r="A11" s="1" t="s">
        <v>248</v>
      </c>
      <c r="B11" s="10"/>
      <c r="C11" s="1"/>
      <c r="H11" s="48" t="s">
        <v>584</v>
      </c>
      <c r="I11">
        <v>1</v>
      </c>
      <c r="J11" t="s">
        <v>586</v>
      </c>
      <c r="L11" s="48">
        <f>VLOOKUP(J11,H11:I14,2,FALSE)</f>
        <v>3</v>
      </c>
      <c r="O11" s="61"/>
    </row>
    <row r="12" spans="1:15" ht="15">
      <c r="A12" s="1"/>
      <c r="B12" s="28" t="s">
        <v>249</v>
      </c>
      <c r="C12" s="1"/>
      <c r="H12" s="48" t="s">
        <v>585</v>
      </c>
      <c r="I12">
        <v>2</v>
      </c>
      <c r="O12">
        <f>VLOOKUP(testp,H11:I14,2,FALSE)</f>
        <v>2</v>
      </c>
    </row>
    <row r="13" spans="1:9" ht="15">
      <c r="A13" s="1"/>
      <c r="B13" s="27" t="s">
        <v>7</v>
      </c>
      <c r="C13" s="1"/>
      <c r="H13" s="48" t="s">
        <v>586</v>
      </c>
      <c r="I13">
        <v>3</v>
      </c>
    </row>
    <row r="14" spans="1:9" ht="15">
      <c r="A14" s="1" t="s">
        <v>250</v>
      </c>
      <c r="B14" s="10"/>
      <c r="C14" s="1"/>
      <c r="H14" s="48" t="s">
        <v>587</v>
      </c>
      <c r="I14">
        <v>4</v>
      </c>
    </row>
    <row r="15" spans="1:3" ht="15">
      <c r="A15" s="1"/>
      <c r="B15" s="28" t="s">
        <v>42</v>
      </c>
      <c r="C15" s="1"/>
    </row>
    <row r="16" spans="1:3" ht="15">
      <c r="A16" s="1"/>
      <c r="B16" s="42" t="s">
        <v>43</v>
      </c>
      <c r="C16" s="1"/>
    </row>
    <row r="17" spans="1:3" ht="15">
      <c r="A17" s="1" t="s">
        <v>251</v>
      </c>
      <c r="B17" s="10"/>
      <c r="C17" s="1"/>
    </row>
    <row r="18" spans="1:9" ht="15">
      <c r="A18" s="1"/>
      <c r="B18" s="28" t="s">
        <v>203</v>
      </c>
      <c r="C18" s="1"/>
      <c r="I18" s="50"/>
    </row>
    <row r="19" spans="1:3" ht="15">
      <c r="A19" s="1"/>
      <c r="B19" s="42" t="s">
        <v>204</v>
      </c>
      <c r="C19" s="1"/>
    </row>
    <row r="20" spans="1:3" ht="15">
      <c r="A20" s="1"/>
      <c r="B20" s="1"/>
      <c r="C20" s="1"/>
    </row>
    <row r="21" spans="1:3" ht="15">
      <c r="A21" s="1" t="s">
        <v>252</v>
      </c>
      <c r="B21" s="43" t="s">
        <v>253</v>
      </c>
      <c r="C21" s="62">
        <v>0</v>
      </c>
    </row>
    <row r="22" spans="1:3" ht="15">
      <c r="A22" s="1"/>
      <c r="B22" s="44" t="s">
        <v>254</v>
      </c>
      <c r="C22" s="62">
        <v>1</v>
      </c>
    </row>
    <row r="23" spans="1:3" ht="15">
      <c r="A23" s="1"/>
      <c r="B23" s="44" t="s">
        <v>255</v>
      </c>
      <c r="C23" s="62">
        <v>2</v>
      </c>
    </row>
    <row r="24" spans="2:3" s="63" customFormat="1" ht="15">
      <c r="B24" s="44"/>
      <c r="C24" s="62"/>
    </row>
    <row r="25" spans="1:3" ht="15">
      <c r="A25" s="1" t="s">
        <v>256</v>
      </c>
      <c r="B25" s="1">
        <f>VLOOKUP('Stranica 6'!F13,podaci!B21:C23,2,FALSE)</f>
        <v>2</v>
      </c>
      <c r="C25" s="1"/>
    </row>
  </sheetData>
  <sheetProtection/>
  <dataValidations count="2">
    <dataValidation type="list" allowBlank="1" showInputMessage="1" showErrorMessage="1" sqref="J11">
      <formula1>testp</formula1>
    </dataValidation>
    <dataValidation type="list" allowBlank="1" showInputMessage="1" showErrorMessage="1" sqref="J18">
      <formula1>odabranoMjesto</formula1>
    </dataValidation>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19"/>
  <sheetViews>
    <sheetView zoomScalePageLayoutView="0" workbookViewId="0" topLeftCell="A1">
      <selection activeCell="J25" sqref="J25"/>
    </sheetView>
  </sheetViews>
  <sheetFormatPr defaultColWidth="9.140625" defaultRowHeight="15"/>
  <cols>
    <col min="3" max="3" width="15.7109375" style="0" customWidth="1"/>
  </cols>
  <sheetData>
    <row r="1" spans="1:6" ht="25.5">
      <c r="A1" s="51" t="s">
        <v>578</v>
      </c>
      <c r="B1" s="51" t="s">
        <v>579</v>
      </c>
      <c r="C1" s="52" t="s">
        <v>580</v>
      </c>
      <c r="D1" s="51" t="s">
        <v>581</v>
      </c>
      <c r="E1" s="51" t="s">
        <v>582</v>
      </c>
      <c r="F1" s="52" t="s">
        <v>583</v>
      </c>
    </row>
    <row r="2" spans="1:6" ht="15">
      <c r="A2" s="53">
        <f>IF(DAY('[2]Stranica_4'!B3)=1,'[2]Stranica_4'!B3-DAY('[2]Stranica_4'!B3)+1,DATE(YEAR('[2]Stranica_4'!B3),MONTH('[2]Stranica_4'!B3)+1,1))</f>
        <v>32</v>
      </c>
      <c r="B2" s="53">
        <f>DATE(YEAR('[2]Stranica_4'!D3),MONTH('[2]Stranica_4'!D3)+1,0)</f>
        <v>31</v>
      </c>
      <c r="C2" s="54">
        <f>IF('Stranica 6'!D3="",0,IF(MONTH('Stranica 6'!D3)&lt;MONTH('Stranica 6'!B3),1,MONTH('Stranica 6'!D3)-MONTH('Stranica 6'!B3)+1))</f>
        <v>0</v>
      </c>
      <c r="D2" s="53">
        <f>IF(DAY('[2]Stranica_4'!F3)=1,'[2]Stranica_4'!F3-DAY('[2]Stranica_4'!F3)+1,DATE(YEAR('[2]Stranica_4'!F3),MONTH('[2]Stranica_4'!F3)+1,1))</f>
        <v>32</v>
      </c>
      <c r="E2" s="53">
        <f>DATE(YEAR('[2]Stranica_4'!H3),MONTH('[2]Stranica_4'!H3)+1,0)</f>
        <v>31</v>
      </c>
      <c r="F2" s="55">
        <f>IF('Stranica 6'!H3="",0,IF(MONTH('Stranica 6'!H3)&lt;MONTH('Stranica 6'!F3),1,MONTH('Stranica 6'!H3)-MONTH('Stranica 6'!F3)+1))</f>
        <v>0</v>
      </c>
    </row>
    <row r="3" spans="1:6" ht="15">
      <c r="A3" s="53">
        <f>IF(DAY('[2]Stranica_4'!B4)=1,'[2]Stranica_4'!B4-DAY('[2]Stranica_4'!B4)+1,DATE(YEAR('[2]Stranica_4'!B4),MONTH('[2]Stranica_4'!B4)+1,1))</f>
        <v>32</v>
      </c>
      <c r="B3" s="53">
        <f>DATE(YEAR('[2]Stranica_4'!D4),MONTH('[2]Stranica_4'!D4)+1,0)</f>
        <v>31</v>
      </c>
      <c r="C3" s="54">
        <f>IF('Stranica 6'!D4="",0,IF(MONTH('Stranica 6'!D4)&lt;MONTH('Stranica 6'!B4),1,MONTH('Stranica 6'!D4)-MONTH('Stranica 6'!B4)+1))</f>
        <v>0</v>
      </c>
      <c r="D3" s="53">
        <f>IF(DAY('[2]Stranica_4'!F4)=1,'[2]Stranica_4'!F4-DAY('[2]Stranica_4'!F4)+1,DATE(YEAR('[2]Stranica_4'!F4),MONTH('[2]Stranica_4'!F4)+1,1))</f>
        <v>32</v>
      </c>
      <c r="E3" s="53">
        <f>DATE(YEAR('[2]Stranica_4'!H4),MONTH('[2]Stranica_4'!H4)+1,0)</f>
        <v>31</v>
      </c>
      <c r="F3" s="55">
        <f>IF('Stranica 6'!H4="",0,IF(MONTH('Stranica 6'!H4)&lt;MONTH('Stranica 6'!F4),1,MONTH('Stranica 6'!H4)-MONTH('Stranica 6'!F4)+1))</f>
        <v>0</v>
      </c>
    </row>
    <row r="4" spans="1:6" ht="15">
      <c r="A4" s="53">
        <f>IF(DAY('[2]Stranica_4'!B5)=1,'[2]Stranica_4'!B5-DAY('[2]Stranica_4'!B5)+1,DATE(YEAR('[2]Stranica_4'!B5),MONTH('[2]Stranica_4'!B5)+1,1))</f>
        <v>32</v>
      </c>
      <c r="B4" s="53">
        <f>DATE(YEAR('[2]Stranica_4'!D5),MONTH('[2]Stranica_4'!D5)+1,0)</f>
        <v>31</v>
      </c>
      <c r="C4" s="54">
        <f>IF('Stranica 6'!D5="",0,IF(MONTH('Stranica 6'!D5)&lt;MONTH('Stranica 6'!B5),1,MONTH('Stranica 6'!D5)-MONTH('Stranica 6'!B5)+1))</f>
        <v>0</v>
      </c>
      <c r="D4" s="53">
        <f>IF(DAY('[2]Stranica_4'!F5)=1,'[2]Stranica_4'!F5-DAY('[2]Stranica_4'!F5)+1,DATE(YEAR('[2]Stranica_4'!F5),MONTH('[2]Stranica_4'!F5)+1,1))</f>
        <v>32</v>
      </c>
      <c r="E4" s="53">
        <f>DATE(YEAR('[2]Stranica_4'!H5),MONTH('[2]Stranica_4'!H5)+1,0)</f>
        <v>31</v>
      </c>
      <c r="F4" s="55">
        <f>IF('Stranica 6'!H5="",0,IF(MONTH('Stranica 6'!H5)&lt;MONTH('Stranica 6'!F5),1,MONTH('Stranica 6'!H5)-MONTH('Stranica 6'!F5)+1))</f>
        <v>0</v>
      </c>
    </row>
    <row r="5" spans="1:6" ht="15">
      <c r="A5" s="53">
        <f>IF(DAY('[2]Stranica_4'!B6)=1,'[2]Stranica_4'!B6-DAY('[2]Stranica_4'!B6)+1,DATE(YEAR('[2]Stranica_4'!B6),MONTH('[2]Stranica_4'!B6)+1,1))</f>
        <v>32</v>
      </c>
      <c r="B5" s="53">
        <f>DATE(YEAR('[2]Stranica_4'!D6),MONTH('[2]Stranica_4'!D6)+1,0)</f>
        <v>31</v>
      </c>
      <c r="C5" s="54">
        <f>IF('Stranica 6'!D6="",0,IF(MONTH('Stranica 6'!D6)&lt;MONTH('Stranica 6'!B6),1,MONTH('Stranica 6'!D6)-MONTH('Stranica 6'!B6)+1))</f>
        <v>0</v>
      </c>
      <c r="D5" s="53">
        <f>IF(DAY('[2]Stranica_4'!F6)=1,'[2]Stranica_4'!F6-DAY('[2]Stranica_4'!F6)+1,DATE(YEAR('[2]Stranica_4'!F6),MONTH('[2]Stranica_4'!F6)+1,1))</f>
        <v>32</v>
      </c>
      <c r="E5" s="53">
        <f>DATE(YEAR('[2]Stranica_4'!H6),MONTH('[2]Stranica_4'!H6)+1,0)</f>
        <v>31</v>
      </c>
      <c r="F5" s="55">
        <f>IF('Stranica 6'!H6="",0,IF(MONTH('Stranica 6'!H6)&lt;MONTH('Stranica 6'!F6),1,MONTH('Stranica 6'!H6)-MONTH('Stranica 6'!F6)+1))</f>
        <v>0</v>
      </c>
    </row>
    <row r="6" spans="1:6" ht="15">
      <c r="A6" s="53">
        <f>IF(DAY('[2]Stranica_4'!B7)=1,'[2]Stranica_4'!B7-DAY('[2]Stranica_4'!B7)+1,DATE(YEAR('[2]Stranica_4'!B7),MONTH('[2]Stranica_4'!B7)+1,1))</f>
        <v>32</v>
      </c>
      <c r="B6" s="53">
        <f>DATE(YEAR('[2]Stranica_4'!D7),MONTH('[2]Stranica_4'!D7)+1,0)</f>
        <v>31</v>
      </c>
      <c r="C6" s="54">
        <f>IF('Stranica 6'!D7="",0,IF(MONTH('Stranica 6'!D7)&lt;MONTH('Stranica 6'!B7),1,MONTH('Stranica 6'!D7)-MONTH('Stranica 6'!B7)+1))</f>
        <v>0</v>
      </c>
      <c r="D6" s="53">
        <f>IF(DAY('[2]Stranica_4'!F7)=1,'[2]Stranica_4'!F7-DAY('[2]Stranica_4'!F7)+1,DATE(YEAR('[2]Stranica_4'!F7),MONTH('[2]Stranica_4'!F7)+1,1))</f>
        <v>32</v>
      </c>
      <c r="E6" s="53">
        <f>DATE(YEAR('[2]Stranica_4'!H7),MONTH('[2]Stranica_4'!H7)+1,0)</f>
        <v>31</v>
      </c>
      <c r="F6" s="55">
        <f>IF('Stranica 6'!H7="",0,IF(MONTH('Stranica 6'!H7)&lt;MONTH('Stranica 6'!F7),1,MONTH('Stranica 6'!H7)-MONTH('Stranica 6'!F7)+1))</f>
        <v>0</v>
      </c>
    </row>
    <row r="7" spans="1:6" ht="15">
      <c r="A7" s="53"/>
      <c r="B7" s="56"/>
      <c r="C7" s="57">
        <f>SUM(C2:C6)</f>
        <v>0</v>
      </c>
      <c r="D7" s="56"/>
      <c r="E7" s="44"/>
      <c r="F7" s="57">
        <f>SUM(F2:F6)</f>
        <v>0</v>
      </c>
    </row>
    <row r="8" spans="1:6" ht="15">
      <c r="A8" s="53"/>
      <c r="B8" s="58"/>
      <c r="C8" s="59">
        <f>IF(C7&gt;12,12,C7)</f>
        <v>0</v>
      </c>
      <c r="D8" s="56"/>
      <c r="E8" s="60"/>
      <c r="F8" s="59">
        <f>IF(F7&gt;12,12,F7)</f>
        <v>0</v>
      </c>
    </row>
    <row r="16" ht="15">
      <c r="K16" s="49"/>
    </row>
    <row r="17" ht="15">
      <c r="K17" s="49"/>
    </row>
    <row r="18" ht="15">
      <c r="K18" s="49"/>
    </row>
    <row r="19" ht="15">
      <c r="K19" s="49"/>
    </row>
  </sheetData>
  <sheetProtection/>
  <dataValidations count="1">
    <dataValidation type="list" allowBlank="1" showInputMessage="1" showErrorMessage="1" sqref="L15:L16">
      <formula1>test3</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321"/>
  <sheetViews>
    <sheetView zoomScalePageLayoutView="0" workbookViewId="0" topLeftCell="A178">
      <selection activeCell="A202" sqref="A202:B202"/>
    </sheetView>
  </sheetViews>
  <sheetFormatPr defaultColWidth="9.140625" defaultRowHeight="15"/>
  <cols>
    <col min="1" max="1" width="33.00390625" style="0" bestFit="1" customWidth="1"/>
  </cols>
  <sheetData>
    <row r="1" spans="1:2" ht="15">
      <c r="A1" t="s">
        <v>259</v>
      </c>
      <c r="B1">
        <v>0</v>
      </c>
    </row>
    <row r="2" spans="1:6" ht="15">
      <c r="A2" t="s">
        <v>260</v>
      </c>
      <c r="B2">
        <v>0.18</v>
      </c>
      <c r="F2">
        <f>VLOOKUP('Stranica 9'!H2,postotak!A1:B321,2,FALSE)</f>
        <v>0</v>
      </c>
    </row>
    <row r="3" spans="1:2" ht="15">
      <c r="A3" t="s">
        <v>261</v>
      </c>
      <c r="B3">
        <v>0</v>
      </c>
    </row>
    <row r="4" spans="1:2" ht="15">
      <c r="A4" t="s">
        <v>262</v>
      </c>
      <c r="B4">
        <v>0.1</v>
      </c>
    </row>
    <row r="5" spans="1:2" ht="15">
      <c r="A5" t="s">
        <v>263</v>
      </c>
      <c r="B5">
        <v>0.09</v>
      </c>
    </row>
    <row r="6" spans="1:2" ht="15">
      <c r="A6" t="s">
        <v>264</v>
      </c>
      <c r="B6">
        <v>0.075</v>
      </c>
    </row>
    <row r="7" spans="1:2" ht="15">
      <c r="A7" t="s">
        <v>265</v>
      </c>
      <c r="B7">
        <v>0</v>
      </c>
    </row>
    <row r="8" spans="1:2" ht="15">
      <c r="A8" t="s">
        <v>266</v>
      </c>
      <c r="B8">
        <v>0.09</v>
      </c>
    </row>
    <row r="9" spans="1:2" ht="15">
      <c r="A9" t="s">
        <v>267</v>
      </c>
      <c r="B9">
        <v>0.14</v>
      </c>
    </row>
    <row r="10" spans="1:2" ht="15">
      <c r="A10" t="s">
        <v>268</v>
      </c>
      <c r="B10">
        <v>0.1</v>
      </c>
    </row>
    <row r="11" spans="1:2" ht="15">
      <c r="A11" t="s">
        <v>269</v>
      </c>
      <c r="B11">
        <v>0.1</v>
      </c>
    </row>
    <row r="12" spans="1:2" ht="15">
      <c r="A12" t="s">
        <v>270</v>
      </c>
      <c r="B12">
        <v>0.1</v>
      </c>
    </row>
    <row r="13" spans="1:2" ht="15">
      <c r="A13" t="s">
        <v>271</v>
      </c>
      <c r="B13">
        <v>0.12</v>
      </c>
    </row>
    <row r="14" spans="1:2" ht="15">
      <c r="A14" t="s">
        <v>272</v>
      </c>
      <c r="B14">
        <v>0.12</v>
      </c>
    </row>
    <row r="15" spans="1:2" ht="15">
      <c r="A15" t="s">
        <v>273</v>
      </c>
      <c r="B15">
        <v>0.13</v>
      </c>
    </row>
    <row r="16" spans="1:2" ht="15">
      <c r="A16" t="s">
        <v>274</v>
      </c>
      <c r="B16">
        <v>0.1</v>
      </c>
    </row>
    <row r="17" spans="1:2" ht="15">
      <c r="A17" t="s">
        <v>275</v>
      </c>
      <c r="B17">
        <v>0.13</v>
      </c>
    </row>
    <row r="18" spans="1:2" ht="15">
      <c r="A18" t="s">
        <v>276</v>
      </c>
      <c r="B18">
        <v>0.15</v>
      </c>
    </row>
    <row r="19" spans="1:2" ht="15">
      <c r="A19" t="s">
        <v>277</v>
      </c>
      <c r="B19">
        <v>0.12</v>
      </c>
    </row>
    <row r="20" spans="1:2" ht="15">
      <c r="A20" t="s">
        <v>278</v>
      </c>
      <c r="B20">
        <v>0.1</v>
      </c>
    </row>
    <row r="21" spans="1:2" ht="15">
      <c r="A21" t="s">
        <v>279</v>
      </c>
      <c r="B21">
        <v>0.1</v>
      </c>
    </row>
    <row r="22" spans="1:2" ht="15">
      <c r="A22" t="s">
        <v>280</v>
      </c>
      <c r="B22">
        <v>0</v>
      </c>
    </row>
    <row r="23" spans="1:2" ht="15">
      <c r="A23" t="s">
        <v>281</v>
      </c>
      <c r="B23">
        <v>0</v>
      </c>
    </row>
    <row r="24" spans="1:2" ht="15">
      <c r="A24" t="s">
        <v>280</v>
      </c>
      <c r="B24">
        <v>0</v>
      </c>
    </row>
    <row r="25" spans="1:2" ht="15">
      <c r="A25" t="s">
        <v>282</v>
      </c>
      <c r="B25">
        <v>0.08</v>
      </c>
    </row>
    <row r="26" spans="1:2" ht="15">
      <c r="A26" t="s">
        <v>283</v>
      </c>
      <c r="B26">
        <v>0.1</v>
      </c>
    </row>
    <row r="27" spans="1:2" ht="15">
      <c r="A27" t="s">
        <v>284</v>
      </c>
      <c r="B27">
        <v>0.05</v>
      </c>
    </row>
    <row r="28" spans="1:2" ht="15">
      <c r="A28" t="s">
        <v>285</v>
      </c>
      <c r="B28">
        <v>0.01</v>
      </c>
    </row>
    <row r="29" spans="1:2" ht="15">
      <c r="A29" t="s">
        <v>286</v>
      </c>
      <c r="B29">
        <v>0.05</v>
      </c>
    </row>
    <row r="30" spans="1:2" ht="15">
      <c r="A30" t="s">
        <v>287</v>
      </c>
      <c r="B30">
        <v>0.03</v>
      </c>
    </row>
    <row r="31" spans="1:2" ht="15">
      <c r="A31" t="s">
        <v>288</v>
      </c>
      <c r="B31">
        <v>0.1</v>
      </c>
    </row>
    <row r="32" spans="1:2" ht="15">
      <c r="A32" t="s">
        <v>289</v>
      </c>
      <c r="B32">
        <v>0.05</v>
      </c>
    </row>
    <row r="33" spans="1:2" ht="15">
      <c r="A33" t="s">
        <v>290</v>
      </c>
      <c r="B33">
        <v>0.01</v>
      </c>
    </row>
    <row r="34" spans="1:2" ht="15">
      <c r="A34" t="s">
        <v>291</v>
      </c>
      <c r="B34">
        <v>0.1</v>
      </c>
    </row>
    <row r="35" spans="1:2" ht="15">
      <c r="A35" t="s">
        <v>292</v>
      </c>
      <c r="B35">
        <v>0.05</v>
      </c>
    </row>
    <row r="36" spans="1:2" ht="15">
      <c r="A36" t="s">
        <v>293</v>
      </c>
      <c r="B36">
        <v>0.07</v>
      </c>
    </row>
    <row r="37" spans="1:2" ht="15">
      <c r="A37" t="s">
        <v>294</v>
      </c>
      <c r="B37">
        <v>0.1</v>
      </c>
    </row>
    <row r="38" spans="1:2" ht="15">
      <c r="A38" t="s">
        <v>295</v>
      </c>
      <c r="B38">
        <v>0.05</v>
      </c>
    </row>
    <row r="39" spans="1:2" ht="15">
      <c r="A39" t="s">
        <v>296</v>
      </c>
      <c r="B39">
        <v>0.12</v>
      </c>
    </row>
    <row r="40" spans="1:2" ht="15">
      <c r="A40" t="s">
        <v>297</v>
      </c>
      <c r="B40">
        <v>0.04</v>
      </c>
    </row>
    <row r="41" spans="1:2" ht="15">
      <c r="A41" t="s">
        <v>298</v>
      </c>
      <c r="B41">
        <v>0.1</v>
      </c>
    </row>
    <row r="42" spans="1:2" ht="15">
      <c r="A42" t="s">
        <v>299</v>
      </c>
      <c r="B42">
        <v>0.03</v>
      </c>
    </row>
    <row r="43" spans="1:2" ht="15">
      <c r="A43" t="s">
        <v>300</v>
      </c>
      <c r="B43">
        <v>0.1</v>
      </c>
    </row>
    <row r="44" spans="1:2" ht="15">
      <c r="A44" t="s">
        <v>301</v>
      </c>
      <c r="B44">
        <v>0.1</v>
      </c>
    </row>
    <row r="45" spans="1:2" ht="15">
      <c r="A45" t="s">
        <v>302</v>
      </c>
      <c r="B45">
        <v>0.1</v>
      </c>
    </row>
    <row r="46" spans="1:2" ht="15">
      <c r="A46" t="s">
        <v>303</v>
      </c>
      <c r="B46">
        <v>0.05</v>
      </c>
    </row>
    <row r="47" spans="1:2" ht="15">
      <c r="A47" t="s">
        <v>304</v>
      </c>
      <c r="B47">
        <v>0.03</v>
      </c>
    </row>
    <row r="48" spans="1:2" ht="15">
      <c r="A48" t="s">
        <v>305</v>
      </c>
      <c r="B48">
        <v>0.1</v>
      </c>
    </row>
    <row r="49" spans="1:2" ht="15">
      <c r="A49" t="s">
        <v>306</v>
      </c>
      <c r="B49">
        <v>0.05</v>
      </c>
    </row>
    <row r="50" spans="1:2" ht="15">
      <c r="A50" t="s">
        <v>307</v>
      </c>
      <c r="B50">
        <v>0.05</v>
      </c>
    </row>
    <row r="51" spans="1:2" ht="15">
      <c r="A51" t="s">
        <v>308</v>
      </c>
      <c r="B51">
        <v>0.1</v>
      </c>
    </row>
    <row r="52" spans="1:2" ht="15">
      <c r="A52" t="s">
        <v>309</v>
      </c>
      <c r="B52">
        <v>0.03</v>
      </c>
    </row>
    <row r="53" spans="1:2" ht="15">
      <c r="A53" t="s">
        <v>310</v>
      </c>
      <c r="B53">
        <v>0.1</v>
      </c>
    </row>
    <row r="54" spans="1:2" ht="15">
      <c r="A54" t="s">
        <v>311</v>
      </c>
      <c r="B54">
        <v>0.1</v>
      </c>
    </row>
    <row r="55" spans="1:2" ht="15">
      <c r="A55" t="s">
        <v>312</v>
      </c>
      <c r="B55">
        <v>0.06</v>
      </c>
    </row>
    <row r="56" spans="1:2" ht="15">
      <c r="A56" t="s">
        <v>313</v>
      </c>
      <c r="B56">
        <v>0.1</v>
      </c>
    </row>
    <row r="57" spans="1:2" ht="15">
      <c r="A57" t="s">
        <v>314</v>
      </c>
      <c r="B57">
        <v>0.06</v>
      </c>
    </row>
    <row r="58" spans="1:2" ht="15">
      <c r="A58" t="s">
        <v>315</v>
      </c>
      <c r="B58">
        <v>0.05</v>
      </c>
    </row>
    <row r="59" spans="1:2" ht="15">
      <c r="A59" t="s">
        <v>316</v>
      </c>
      <c r="B59">
        <v>0.1</v>
      </c>
    </row>
    <row r="60" spans="1:2" ht="15">
      <c r="A60" t="s">
        <v>317</v>
      </c>
      <c r="B60">
        <v>0.02</v>
      </c>
    </row>
    <row r="61" spans="1:2" ht="15">
      <c r="A61" t="s">
        <v>318</v>
      </c>
      <c r="B61">
        <v>0.1</v>
      </c>
    </row>
    <row r="62" spans="1:2" ht="15">
      <c r="A62" t="s">
        <v>319</v>
      </c>
      <c r="B62">
        <v>0.03</v>
      </c>
    </row>
    <row r="63" spans="1:2" ht="15">
      <c r="A63" t="s">
        <v>320</v>
      </c>
      <c r="B63">
        <v>0.05</v>
      </c>
    </row>
    <row r="64" spans="1:2" ht="15">
      <c r="A64" t="s">
        <v>321</v>
      </c>
      <c r="B64">
        <v>0.1</v>
      </c>
    </row>
    <row r="65" spans="1:2" ht="15">
      <c r="A65" t="s">
        <v>322</v>
      </c>
      <c r="B65">
        <v>0.05</v>
      </c>
    </row>
    <row r="66" spans="1:2" ht="15">
      <c r="A66" t="s">
        <v>323</v>
      </c>
      <c r="B66">
        <v>0.05</v>
      </c>
    </row>
    <row r="67" spans="1:2" ht="15">
      <c r="A67" t="s">
        <v>324</v>
      </c>
      <c r="B67">
        <v>0.1</v>
      </c>
    </row>
    <row r="68" spans="1:2" ht="15">
      <c r="A68" t="s">
        <v>325</v>
      </c>
      <c r="B68">
        <v>0.1</v>
      </c>
    </row>
    <row r="69" spans="1:2" ht="15">
      <c r="A69" t="s">
        <v>326</v>
      </c>
      <c r="B69">
        <v>0.1</v>
      </c>
    </row>
    <row r="70" spans="1:2" ht="15">
      <c r="A70" t="s">
        <v>327</v>
      </c>
      <c r="B70">
        <v>0.05</v>
      </c>
    </row>
    <row r="71" spans="1:2" ht="15">
      <c r="A71" t="s">
        <v>328</v>
      </c>
      <c r="B71">
        <v>0.1</v>
      </c>
    </row>
    <row r="72" spans="1:2" ht="15">
      <c r="A72" t="s">
        <v>329</v>
      </c>
      <c r="B72">
        <v>0.1</v>
      </c>
    </row>
    <row r="73" spans="1:2" ht="15">
      <c r="A73" t="s">
        <v>330</v>
      </c>
      <c r="B73">
        <v>0.05</v>
      </c>
    </row>
    <row r="74" spans="1:2" ht="15">
      <c r="A74" t="s">
        <v>331</v>
      </c>
      <c r="B74">
        <v>0.05</v>
      </c>
    </row>
    <row r="75" spans="1:2" ht="15">
      <c r="A75" t="s">
        <v>332</v>
      </c>
      <c r="B75">
        <v>0.08</v>
      </c>
    </row>
    <row r="76" spans="1:2" ht="15">
      <c r="A76" t="s">
        <v>333</v>
      </c>
      <c r="B76">
        <v>0.1</v>
      </c>
    </row>
    <row r="77" spans="1:2" ht="15">
      <c r="A77" t="s">
        <v>334</v>
      </c>
      <c r="B77">
        <v>0.1</v>
      </c>
    </row>
    <row r="78" spans="1:2" ht="15">
      <c r="A78" t="s">
        <v>335</v>
      </c>
      <c r="B78">
        <v>0.08</v>
      </c>
    </row>
    <row r="79" spans="1:2" ht="15">
      <c r="A79" t="s">
        <v>336</v>
      </c>
      <c r="B79">
        <v>0.06</v>
      </c>
    </row>
    <row r="80" spans="1:2" ht="15">
      <c r="A80" t="s">
        <v>337</v>
      </c>
      <c r="B80">
        <v>0.05</v>
      </c>
    </row>
    <row r="81" spans="1:2" ht="15">
      <c r="A81" t="s">
        <v>338</v>
      </c>
      <c r="B81">
        <v>0.05</v>
      </c>
    </row>
    <row r="82" spans="1:2" ht="15">
      <c r="A82" t="s">
        <v>339</v>
      </c>
      <c r="B82">
        <v>0.08</v>
      </c>
    </row>
    <row r="83" spans="1:2" ht="15">
      <c r="A83" t="s">
        <v>340</v>
      </c>
      <c r="B83">
        <v>0.1</v>
      </c>
    </row>
    <row r="84" spans="1:2" ht="15">
      <c r="A84" t="s">
        <v>341</v>
      </c>
      <c r="B84">
        <v>0.02</v>
      </c>
    </row>
    <row r="85" spans="1:2" ht="15">
      <c r="A85" t="s">
        <v>342</v>
      </c>
      <c r="B85">
        <v>0.05</v>
      </c>
    </row>
    <row r="86" spans="1:2" ht="15">
      <c r="A86" t="s">
        <v>343</v>
      </c>
      <c r="B86">
        <v>0.05</v>
      </c>
    </row>
    <row r="87" spans="1:2" ht="15">
      <c r="A87" t="s">
        <v>344</v>
      </c>
      <c r="B87">
        <v>0.06</v>
      </c>
    </row>
    <row r="88" spans="1:2" ht="15">
      <c r="A88" t="s">
        <v>345</v>
      </c>
      <c r="B88">
        <v>0.1</v>
      </c>
    </row>
    <row r="89" spans="1:2" ht="15">
      <c r="A89" t="s">
        <v>346</v>
      </c>
      <c r="B89">
        <v>0.1</v>
      </c>
    </row>
    <row r="90" spans="1:2" ht="15">
      <c r="A90" t="s">
        <v>347</v>
      </c>
      <c r="B90">
        <v>0.1</v>
      </c>
    </row>
    <row r="91" spans="1:2" ht="15">
      <c r="A91" t="s">
        <v>348</v>
      </c>
      <c r="B91">
        <v>0.09</v>
      </c>
    </row>
    <row r="92" spans="1:2" ht="15">
      <c r="A92" t="s">
        <v>349</v>
      </c>
      <c r="B92">
        <v>0.08</v>
      </c>
    </row>
    <row r="93" spans="1:2" ht="15">
      <c r="A93" t="s">
        <v>350</v>
      </c>
      <c r="B93">
        <v>0.05</v>
      </c>
    </row>
    <row r="94" spans="1:2" ht="15">
      <c r="A94" t="s">
        <v>351</v>
      </c>
      <c r="B94">
        <v>0.1</v>
      </c>
    </row>
    <row r="95" spans="1:2" ht="15">
      <c r="A95" t="s">
        <v>352</v>
      </c>
      <c r="B95">
        <v>0.1</v>
      </c>
    </row>
    <row r="96" spans="1:2" ht="15">
      <c r="A96" t="s">
        <v>353</v>
      </c>
      <c r="B96">
        <v>0</v>
      </c>
    </row>
    <row r="97" spans="1:2" ht="15">
      <c r="A97" t="s">
        <v>354</v>
      </c>
      <c r="B97">
        <v>0.01</v>
      </c>
    </row>
    <row r="98" spans="1:2" ht="15">
      <c r="A98" t="s">
        <v>355</v>
      </c>
      <c r="B98">
        <v>0.03</v>
      </c>
    </row>
    <row r="99" spans="1:2" ht="15">
      <c r="A99" t="s">
        <v>356</v>
      </c>
      <c r="B99">
        <v>0.03</v>
      </c>
    </row>
    <row r="100" spans="1:2" ht="15">
      <c r="A100" t="s">
        <v>357</v>
      </c>
      <c r="B100">
        <v>0.03</v>
      </c>
    </row>
    <row r="101" spans="1:2" ht="15">
      <c r="A101" t="s">
        <v>358</v>
      </c>
      <c r="B101">
        <v>0.1</v>
      </c>
    </row>
    <row r="102" spans="1:2" ht="15">
      <c r="A102" t="s">
        <v>359</v>
      </c>
      <c r="B102">
        <v>0.05</v>
      </c>
    </row>
    <row r="103" spans="1:2" ht="15">
      <c r="A103" t="s">
        <v>360</v>
      </c>
      <c r="B103">
        <v>0.1</v>
      </c>
    </row>
    <row r="104" spans="1:2" ht="15">
      <c r="A104" t="s">
        <v>361</v>
      </c>
      <c r="B104">
        <v>0.1</v>
      </c>
    </row>
    <row r="105" spans="1:2" ht="15">
      <c r="A105" t="s">
        <v>362</v>
      </c>
      <c r="B105">
        <v>0.05</v>
      </c>
    </row>
    <row r="106" spans="1:2" ht="15">
      <c r="A106" t="s">
        <v>363</v>
      </c>
      <c r="B106">
        <v>0.1</v>
      </c>
    </row>
    <row r="107" spans="1:2" ht="15">
      <c r="A107" t="s">
        <v>364</v>
      </c>
      <c r="B107">
        <v>0.07</v>
      </c>
    </row>
    <row r="108" spans="1:2" ht="15">
      <c r="A108" t="s">
        <v>365</v>
      </c>
      <c r="B108">
        <v>0.05</v>
      </c>
    </row>
    <row r="109" spans="1:2" ht="15">
      <c r="A109" t="s">
        <v>366</v>
      </c>
      <c r="B109">
        <v>0.05</v>
      </c>
    </row>
    <row r="110" spans="1:2" ht="15">
      <c r="A110" t="s">
        <v>367</v>
      </c>
      <c r="B110">
        <v>0.1</v>
      </c>
    </row>
    <row r="111" spans="1:2" ht="15">
      <c r="A111" t="s">
        <v>368</v>
      </c>
      <c r="B111">
        <v>0.05</v>
      </c>
    </row>
    <row r="112" spans="1:2" ht="15">
      <c r="A112" t="s">
        <v>369</v>
      </c>
      <c r="B112">
        <v>0.1</v>
      </c>
    </row>
    <row r="113" spans="1:2" ht="15">
      <c r="A113" t="s">
        <v>370</v>
      </c>
      <c r="B113">
        <v>0.03</v>
      </c>
    </row>
    <row r="114" spans="1:2" ht="15">
      <c r="A114" t="s">
        <v>371</v>
      </c>
      <c r="B114">
        <v>0.06</v>
      </c>
    </row>
    <row r="115" spans="1:2" ht="15">
      <c r="A115" t="s">
        <v>372</v>
      </c>
      <c r="B115">
        <v>0</v>
      </c>
    </row>
    <row r="116" spans="1:2" ht="15">
      <c r="A116" t="s">
        <v>373</v>
      </c>
      <c r="B116">
        <v>0.12</v>
      </c>
    </row>
    <row r="117" spans="1:2" ht="15">
      <c r="A117" t="s">
        <v>374</v>
      </c>
      <c r="B117">
        <v>0.1</v>
      </c>
    </row>
    <row r="118" spans="1:2" ht="15">
      <c r="A118" t="s">
        <v>375</v>
      </c>
      <c r="B118">
        <v>0.06</v>
      </c>
    </row>
    <row r="119" spans="1:2" ht="15">
      <c r="A119" t="s">
        <v>376</v>
      </c>
      <c r="B119">
        <v>0.1</v>
      </c>
    </row>
    <row r="120" spans="1:2" ht="15">
      <c r="A120" t="s">
        <v>377</v>
      </c>
      <c r="B120">
        <v>0.03</v>
      </c>
    </row>
    <row r="121" spans="1:2" ht="15">
      <c r="A121" t="s">
        <v>378</v>
      </c>
      <c r="B121">
        <v>0.05</v>
      </c>
    </row>
    <row r="122" spans="1:2" ht="15">
      <c r="A122" t="s">
        <v>379</v>
      </c>
      <c r="B122">
        <v>0.1</v>
      </c>
    </row>
    <row r="123" spans="1:2" ht="15">
      <c r="A123" t="s">
        <v>380</v>
      </c>
      <c r="B123">
        <v>0.09</v>
      </c>
    </row>
    <row r="124" spans="1:2" ht="15">
      <c r="A124" t="s">
        <v>381</v>
      </c>
      <c r="B124">
        <v>0.1</v>
      </c>
    </row>
    <row r="125" spans="1:2" ht="15">
      <c r="A125" t="s">
        <v>382</v>
      </c>
      <c r="B125">
        <v>0.1</v>
      </c>
    </row>
    <row r="126" spans="1:2" ht="15">
      <c r="A126" t="s">
        <v>383</v>
      </c>
      <c r="B126">
        <v>0.05</v>
      </c>
    </row>
    <row r="127" spans="1:2" ht="15">
      <c r="A127" t="s">
        <v>384</v>
      </c>
      <c r="B127">
        <v>0.08</v>
      </c>
    </row>
    <row r="128" spans="1:2" ht="15">
      <c r="A128" t="s">
        <v>385</v>
      </c>
      <c r="B128">
        <v>0.1</v>
      </c>
    </row>
    <row r="129" spans="1:2" ht="15">
      <c r="A129" t="s">
        <v>386</v>
      </c>
      <c r="B129">
        <v>0.05</v>
      </c>
    </row>
    <row r="130" spans="1:2" ht="15">
      <c r="A130" t="s">
        <v>387</v>
      </c>
      <c r="B130">
        <v>0.12</v>
      </c>
    </row>
    <row r="131" spans="1:2" ht="15">
      <c r="A131" t="s">
        <v>388</v>
      </c>
      <c r="B131">
        <v>0.05</v>
      </c>
    </row>
    <row r="132" spans="1:2" ht="15">
      <c r="A132" t="s">
        <v>389</v>
      </c>
      <c r="B132">
        <v>0.05</v>
      </c>
    </row>
    <row r="133" spans="1:2" ht="15">
      <c r="A133" t="s">
        <v>390</v>
      </c>
      <c r="B133">
        <v>0.03</v>
      </c>
    </row>
    <row r="134" spans="1:2" ht="15">
      <c r="A134" t="s">
        <v>391</v>
      </c>
      <c r="B134">
        <v>0.12</v>
      </c>
    </row>
    <row r="135" spans="1:2" ht="15">
      <c r="A135" t="s">
        <v>392</v>
      </c>
      <c r="B135">
        <v>0.07</v>
      </c>
    </row>
    <row r="136" spans="1:2" ht="15">
      <c r="A136" t="s">
        <v>393</v>
      </c>
      <c r="B136">
        <v>0.1</v>
      </c>
    </row>
    <row r="137" spans="1:2" ht="15">
      <c r="A137" t="s">
        <v>394</v>
      </c>
      <c r="B137">
        <v>0.1</v>
      </c>
    </row>
    <row r="138" spans="1:2" ht="15">
      <c r="A138" t="s">
        <v>395</v>
      </c>
      <c r="B138">
        <v>0.02</v>
      </c>
    </row>
    <row r="139" spans="1:2" ht="15">
      <c r="A139" t="s">
        <v>396</v>
      </c>
      <c r="B139">
        <v>0.05</v>
      </c>
    </row>
    <row r="140" spans="1:2" ht="15">
      <c r="A140" t="s">
        <v>397</v>
      </c>
      <c r="B140">
        <v>0.05</v>
      </c>
    </row>
    <row r="141" spans="1:2" ht="15">
      <c r="A141" t="s">
        <v>398</v>
      </c>
      <c r="B141">
        <v>0.1</v>
      </c>
    </row>
    <row r="142" spans="1:2" ht="15">
      <c r="A142" t="s">
        <v>399</v>
      </c>
      <c r="B142">
        <v>0.05</v>
      </c>
    </row>
    <row r="143" spans="1:2" ht="15">
      <c r="A143" t="s">
        <v>400</v>
      </c>
      <c r="B143">
        <v>0.1</v>
      </c>
    </row>
    <row r="144" spans="1:2" ht="15">
      <c r="A144" t="s">
        <v>401</v>
      </c>
      <c r="B144">
        <v>0.05</v>
      </c>
    </row>
    <row r="145" spans="1:2" ht="15">
      <c r="A145" t="s">
        <v>402</v>
      </c>
      <c r="B145">
        <v>0.1</v>
      </c>
    </row>
    <row r="146" spans="1:2" ht="15">
      <c r="A146" t="s">
        <v>403</v>
      </c>
      <c r="B146">
        <v>0.06</v>
      </c>
    </row>
    <row r="147" spans="1:2" ht="15">
      <c r="A147" t="s">
        <v>404</v>
      </c>
      <c r="B147">
        <v>0.05</v>
      </c>
    </row>
    <row r="148" spans="1:2" ht="15">
      <c r="A148" t="s">
        <v>405</v>
      </c>
      <c r="B148">
        <v>0.06</v>
      </c>
    </row>
    <row r="149" spans="1:2" ht="15">
      <c r="A149" t="s">
        <v>406</v>
      </c>
      <c r="B149">
        <v>0.05</v>
      </c>
    </row>
    <row r="150" spans="1:2" ht="15">
      <c r="A150" t="s">
        <v>407</v>
      </c>
      <c r="B150">
        <v>0.02</v>
      </c>
    </row>
    <row r="151" spans="1:2" ht="15">
      <c r="A151" t="s">
        <v>408</v>
      </c>
      <c r="B151">
        <v>0.1</v>
      </c>
    </row>
    <row r="152" spans="1:2" ht="15">
      <c r="A152" t="s">
        <v>409</v>
      </c>
      <c r="B152">
        <v>0.08</v>
      </c>
    </row>
    <row r="153" spans="1:2" ht="15">
      <c r="A153" t="s">
        <v>410</v>
      </c>
      <c r="B153">
        <v>0.1</v>
      </c>
    </row>
    <row r="154" spans="1:2" ht="15">
      <c r="A154" t="s">
        <v>411</v>
      </c>
      <c r="B154">
        <v>0.12</v>
      </c>
    </row>
    <row r="155" spans="1:2" s="73" customFormat="1" ht="15">
      <c r="A155" s="73" t="s">
        <v>618</v>
      </c>
      <c r="B155" s="73">
        <v>0.1</v>
      </c>
    </row>
    <row r="156" spans="1:2" ht="15">
      <c r="A156" t="s">
        <v>412</v>
      </c>
      <c r="B156">
        <v>0.06</v>
      </c>
    </row>
    <row r="157" spans="1:2" ht="15">
      <c r="A157" t="s">
        <v>413</v>
      </c>
      <c r="B157">
        <v>0.05</v>
      </c>
    </row>
    <row r="158" spans="1:2" ht="15">
      <c r="A158" t="s">
        <v>414</v>
      </c>
      <c r="B158">
        <v>0.1</v>
      </c>
    </row>
    <row r="159" spans="1:2" ht="15">
      <c r="A159" t="s">
        <v>415</v>
      </c>
      <c r="B159">
        <v>0.03</v>
      </c>
    </row>
    <row r="160" spans="1:2" ht="15">
      <c r="A160" t="s">
        <v>416</v>
      </c>
      <c r="B160">
        <v>0.08</v>
      </c>
    </row>
    <row r="161" spans="1:2" ht="15">
      <c r="A161" t="s">
        <v>417</v>
      </c>
      <c r="B161">
        <v>0.06</v>
      </c>
    </row>
    <row r="162" spans="1:2" ht="15">
      <c r="A162" t="s">
        <v>418</v>
      </c>
      <c r="B162">
        <v>0.06</v>
      </c>
    </row>
    <row r="163" spans="1:2" ht="15">
      <c r="A163" t="s">
        <v>419</v>
      </c>
      <c r="B163">
        <v>0.05</v>
      </c>
    </row>
    <row r="164" spans="1:2" ht="15">
      <c r="A164" t="s">
        <v>420</v>
      </c>
      <c r="B164">
        <v>0.07</v>
      </c>
    </row>
    <row r="165" spans="1:2" ht="15">
      <c r="A165" t="s">
        <v>421</v>
      </c>
      <c r="B165">
        <v>0.05</v>
      </c>
    </row>
    <row r="166" spans="1:2" ht="15">
      <c r="A166" t="s">
        <v>422</v>
      </c>
      <c r="B166">
        <v>0.08</v>
      </c>
    </row>
    <row r="167" spans="1:2" ht="15">
      <c r="A167" t="s">
        <v>423</v>
      </c>
      <c r="B167">
        <v>0.08</v>
      </c>
    </row>
    <row r="168" spans="1:2" ht="15">
      <c r="A168" t="s">
        <v>424</v>
      </c>
      <c r="B168">
        <v>0.05</v>
      </c>
    </row>
    <row r="169" spans="1:2" ht="15">
      <c r="A169" t="s">
        <v>425</v>
      </c>
      <c r="B169">
        <v>0.08</v>
      </c>
    </row>
    <row r="170" spans="1:2" ht="15">
      <c r="A170" t="s">
        <v>426</v>
      </c>
      <c r="B170">
        <v>0.05</v>
      </c>
    </row>
    <row r="171" spans="1:2" ht="15">
      <c r="A171" t="s">
        <v>427</v>
      </c>
      <c r="B171">
        <v>0.01</v>
      </c>
    </row>
    <row r="172" spans="1:2" ht="15">
      <c r="A172" t="s">
        <v>428</v>
      </c>
      <c r="B172">
        <v>0.1</v>
      </c>
    </row>
    <row r="173" spans="1:2" ht="15">
      <c r="A173" t="s">
        <v>429</v>
      </c>
      <c r="B173">
        <v>0.02</v>
      </c>
    </row>
    <row r="174" spans="1:2" ht="15">
      <c r="A174" t="s">
        <v>430</v>
      </c>
      <c r="B174">
        <v>0.05</v>
      </c>
    </row>
    <row r="175" spans="1:2" ht="15">
      <c r="A175" t="s">
        <v>431</v>
      </c>
      <c r="B175">
        <v>0.1</v>
      </c>
    </row>
    <row r="176" spans="1:2" ht="15">
      <c r="A176" t="s">
        <v>432</v>
      </c>
      <c r="B176">
        <v>0.1</v>
      </c>
    </row>
    <row r="177" spans="1:2" ht="15">
      <c r="A177" t="s">
        <v>433</v>
      </c>
      <c r="B177">
        <v>0.05</v>
      </c>
    </row>
    <row r="178" spans="1:2" ht="15">
      <c r="A178" t="s">
        <v>434</v>
      </c>
      <c r="B178">
        <v>0.1</v>
      </c>
    </row>
    <row r="179" spans="1:2" ht="15">
      <c r="A179" t="s">
        <v>435</v>
      </c>
      <c r="B179">
        <v>0.05</v>
      </c>
    </row>
    <row r="180" spans="1:2" ht="15">
      <c r="A180" t="s">
        <v>436</v>
      </c>
      <c r="B180">
        <v>0.05</v>
      </c>
    </row>
    <row r="181" spans="1:2" ht="15">
      <c r="A181" t="s">
        <v>437</v>
      </c>
      <c r="B181">
        <v>0.05</v>
      </c>
    </row>
    <row r="182" spans="1:2" ht="15">
      <c r="A182" t="s">
        <v>438</v>
      </c>
      <c r="B182">
        <v>0.05</v>
      </c>
    </row>
    <row r="183" spans="1:2" ht="15">
      <c r="A183" t="s">
        <v>439</v>
      </c>
      <c r="B183">
        <v>0.1</v>
      </c>
    </row>
    <row r="184" spans="1:2" s="73" customFormat="1" ht="15">
      <c r="A184" s="73" t="s">
        <v>619</v>
      </c>
      <c r="B184" s="73">
        <v>0.08</v>
      </c>
    </row>
    <row r="185" spans="1:2" ht="15">
      <c r="A185" t="s">
        <v>440</v>
      </c>
      <c r="B185">
        <v>0.03</v>
      </c>
    </row>
    <row r="186" spans="1:2" ht="15">
      <c r="A186" t="s">
        <v>441</v>
      </c>
      <c r="B186">
        <v>0.1</v>
      </c>
    </row>
    <row r="187" spans="1:2" ht="15">
      <c r="A187" t="s">
        <v>442</v>
      </c>
      <c r="B187">
        <v>0.01</v>
      </c>
    </row>
    <row r="188" spans="1:2" ht="15">
      <c r="A188" t="s">
        <v>443</v>
      </c>
      <c r="B188">
        <v>0.07</v>
      </c>
    </row>
    <row r="189" spans="1:2" ht="15">
      <c r="A189" t="s">
        <v>444</v>
      </c>
      <c r="B189">
        <v>0.07</v>
      </c>
    </row>
    <row r="190" spans="1:2" ht="15">
      <c r="A190" t="s">
        <v>445</v>
      </c>
      <c r="B190">
        <v>0.06</v>
      </c>
    </row>
    <row r="191" spans="1:2" ht="15">
      <c r="A191" t="s">
        <v>446</v>
      </c>
      <c r="B191">
        <v>0.08</v>
      </c>
    </row>
    <row r="192" spans="1:2" ht="15">
      <c r="A192" t="s">
        <v>447</v>
      </c>
      <c r="B192">
        <v>0.05</v>
      </c>
    </row>
    <row r="193" spans="1:2" ht="15">
      <c r="A193" t="s">
        <v>448</v>
      </c>
      <c r="B193">
        <v>0.12</v>
      </c>
    </row>
    <row r="194" spans="1:2" ht="15">
      <c r="A194" t="s">
        <v>449</v>
      </c>
      <c r="B194">
        <v>0.1</v>
      </c>
    </row>
    <row r="195" spans="1:2" ht="15">
      <c r="A195" t="s">
        <v>450</v>
      </c>
      <c r="B195">
        <v>0.1</v>
      </c>
    </row>
    <row r="196" spans="1:2" ht="15">
      <c r="A196" t="s">
        <v>451</v>
      </c>
      <c r="B196">
        <v>0.07</v>
      </c>
    </row>
    <row r="197" spans="1:2" ht="15">
      <c r="A197" t="s">
        <v>452</v>
      </c>
      <c r="B197">
        <v>0.1</v>
      </c>
    </row>
    <row r="198" spans="1:2" ht="15">
      <c r="A198" t="s">
        <v>453</v>
      </c>
      <c r="B198">
        <v>0.06</v>
      </c>
    </row>
    <row r="199" spans="1:2" ht="15">
      <c r="A199" t="s">
        <v>454</v>
      </c>
      <c r="B199">
        <v>0.05</v>
      </c>
    </row>
    <row r="200" spans="1:2" ht="15">
      <c r="A200" t="s">
        <v>455</v>
      </c>
      <c r="B200">
        <v>0.1</v>
      </c>
    </row>
    <row r="201" spans="1:2" ht="15">
      <c r="A201" t="s">
        <v>456</v>
      </c>
      <c r="B201">
        <v>0.08</v>
      </c>
    </row>
    <row r="202" spans="1:2" ht="15">
      <c r="A202" t="s">
        <v>457</v>
      </c>
      <c r="B202">
        <v>0</v>
      </c>
    </row>
    <row r="203" spans="1:2" ht="15">
      <c r="A203" t="s">
        <v>458</v>
      </c>
      <c r="B203">
        <v>0.1</v>
      </c>
    </row>
    <row r="204" spans="1:2" ht="15">
      <c r="A204" t="s">
        <v>459</v>
      </c>
      <c r="B204">
        <v>0.05</v>
      </c>
    </row>
    <row r="205" spans="1:2" ht="15">
      <c r="A205" t="s">
        <v>460</v>
      </c>
      <c r="B205">
        <v>0.07</v>
      </c>
    </row>
    <row r="206" spans="1:2" ht="15">
      <c r="A206" t="s">
        <v>461</v>
      </c>
      <c r="B206">
        <v>0.05</v>
      </c>
    </row>
    <row r="207" spans="1:2" ht="15">
      <c r="A207" t="s">
        <v>462</v>
      </c>
      <c r="B207" s="73">
        <v>0.05</v>
      </c>
    </row>
    <row r="208" spans="1:2" ht="15">
      <c r="A208" t="s">
        <v>463</v>
      </c>
      <c r="B208">
        <v>0.1</v>
      </c>
    </row>
    <row r="209" spans="1:2" ht="15">
      <c r="A209" t="s">
        <v>464</v>
      </c>
      <c r="B209">
        <v>0.1</v>
      </c>
    </row>
    <row r="210" spans="1:2" ht="15">
      <c r="A210" t="s">
        <v>465</v>
      </c>
      <c r="B210">
        <v>0.09</v>
      </c>
    </row>
    <row r="211" spans="1:2" ht="15">
      <c r="A211" t="s">
        <v>466</v>
      </c>
      <c r="B211">
        <v>0.02</v>
      </c>
    </row>
    <row r="212" spans="1:2" ht="15">
      <c r="A212" t="s">
        <v>467</v>
      </c>
      <c r="B212">
        <v>0.05</v>
      </c>
    </row>
    <row r="213" spans="1:2" ht="15">
      <c r="A213" t="s">
        <v>468</v>
      </c>
      <c r="B213">
        <v>0.05</v>
      </c>
    </row>
    <row r="214" spans="1:2" ht="15">
      <c r="A214" t="s">
        <v>469</v>
      </c>
      <c r="B214">
        <v>0.05</v>
      </c>
    </row>
    <row r="215" spans="1:2" ht="15">
      <c r="A215" t="s">
        <v>470</v>
      </c>
      <c r="B215">
        <v>0.1</v>
      </c>
    </row>
    <row r="216" spans="1:2" ht="15">
      <c r="A216" t="s">
        <v>471</v>
      </c>
      <c r="B216">
        <v>0</v>
      </c>
    </row>
    <row r="217" spans="1:2" ht="15">
      <c r="A217" t="s">
        <v>472</v>
      </c>
      <c r="B217">
        <v>0.06</v>
      </c>
    </row>
    <row r="218" spans="1:2" ht="15">
      <c r="A218" t="s">
        <v>473</v>
      </c>
      <c r="B218">
        <v>0.06</v>
      </c>
    </row>
    <row r="219" spans="1:2" ht="15">
      <c r="A219" t="s">
        <v>474</v>
      </c>
      <c r="B219">
        <v>0.1</v>
      </c>
    </row>
    <row r="220" spans="1:2" ht="15">
      <c r="A220" t="s">
        <v>475</v>
      </c>
      <c r="B220">
        <v>0.05</v>
      </c>
    </row>
    <row r="221" spans="1:2" ht="15">
      <c r="A221" t="s">
        <v>476</v>
      </c>
      <c r="B221">
        <v>0.091667</v>
      </c>
    </row>
    <row r="222" spans="1:2" ht="15">
      <c r="A222" t="s">
        <v>477</v>
      </c>
      <c r="B222">
        <v>0.06</v>
      </c>
    </row>
    <row r="223" spans="1:2" ht="15">
      <c r="A223" t="s">
        <v>478</v>
      </c>
      <c r="B223">
        <v>0.05</v>
      </c>
    </row>
    <row r="224" spans="1:2" ht="15">
      <c r="A224" t="s">
        <v>479</v>
      </c>
      <c r="B224">
        <v>0.1</v>
      </c>
    </row>
    <row r="225" spans="1:2" ht="15">
      <c r="A225" t="s">
        <v>480</v>
      </c>
      <c r="B225">
        <v>0.05</v>
      </c>
    </row>
    <row r="226" spans="1:2" ht="15">
      <c r="A226" t="s">
        <v>481</v>
      </c>
      <c r="B226">
        <v>0.08</v>
      </c>
    </row>
    <row r="227" spans="1:2" ht="15">
      <c r="A227" t="s">
        <v>482</v>
      </c>
      <c r="B227">
        <v>0.05</v>
      </c>
    </row>
    <row r="228" spans="1:2" ht="15">
      <c r="A228" t="s">
        <v>483</v>
      </c>
      <c r="B228">
        <v>0.1</v>
      </c>
    </row>
    <row r="229" spans="1:2" ht="15">
      <c r="A229" t="s">
        <v>484</v>
      </c>
      <c r="B229">
        <v>0.03</v>
      </c>
    </row>
    <row r="230" spans="1:2" ht="15">
      <c r="A230" t="s">
        <v>485</v>
      </c>
      <c r="B230">
        <v>0.06</v>
      </c>
    </row>
    <row r="231" spans="1:2" ht="15">
      <c r="A231" t="s">
        <v>486</v>
      </c>
      <c r="B231">
        <v>0.1</v>
      </c>
    </row>
    <row r="232" spans="1:2" ht="15">
      <c r="A232" t="s">
        <v>487</v>
      </c>
      <c r="B232">
        <v>0.05</v>
      </c>
    </row>
    <row r="233" spans="1:2" ht="15">
      <c r="A233" t="s">
        <v>488</v>
      </c>
      <c r="B233">
        <v>0.1</v>
      </c>
    </row>
    <row r="234" spans="1:2" ht="15">
      <c r="A234" t="s">
        <v>489</v>
      </c>
      <c r="B234">
        <v>0.05</v>
      </c>
    </row>
    <row r="235" spans="1:2" ht="15">
      <c r="A235" t="s">
        <v>490</v>
      </c>
      <c r="B235">
        <v>0.05</v>
      </c>
    </row>
    <row r="236" spans="1:2" ht="15">
      <c r="A236" t="s">
        <v>491</v>
      </c>
      <c r="B236">
        <v>0.05</v>
      </c>
    </row>
    <row r="237" spans="1:2" ht="15">
      <c r="A237" t="s">
        <v>492</v>
      </c>
      <c r="B237">
        <v>0.1</v>
      </c>
    </row>
    <row r="238" spans="1:2" ht="15">
      <c r="A238" t="s">
        <v>493</v>
      </c>
      <c r="B238">
        <v>0.03</v>
      </c>
    </row>
    <row r="239" spans="1:2" s="73" customFormat="1" ht="15">
      <c r="A239" s="73" t="s">
        <v>615</v>
      </c>
      <c r="B239" s="73">
        <v>0.08</v>
      </c>
    </row>
    <row r="240" spans="1:2" ht="15">
      <c r="A240" t="s">
        <v>494</v>
      </c>
      <c r="B240">
        <v>0.08</v>
      </c>
    </row>
    <row r="241" spans="1:2" ht="15">
      <c r="A241" t="s">
        <v>495</v>
      </c>
      <c r="B241">
        <v>0.06</v>
      </c>
    </row>
    <row r="242" spans="1:2" ht="15">
      <c r="A242" t="s">
        <v>496</v>
      </c>
      <c r="B242">
        <v>0.075</v>
      </c>
    </row>
    <row r="243" spans="1:2" ht="15">
      <c r="A243" t="s">
        <v>497</v>
      </c>
      <c r="B243">
        <v>0.1</v>
      </c>
    </row>
    <row r="244" spans="1:2" ht="15">
      <c r="A244" t="s">
        <v>498</v>
      </c>
      <c r="B244">
        <v>0.05</v>
      </c>
    </row>
    <row r="245" spans="1:2" ht="15">
      <c r="A245" t="s">
        <v>499</v>
      </c>
      <c r="B245">
        <v>0.06</v>
      </c>
    </row>
    <row r="246" spans="1:2" ht="15">
      <c r="A246" t="s">
        <v>500</v>
      </c>
      <c r="B246">
        <v>0.06</v>
      </c>
    </row>
    <row r="247" spans="1:2" ht="15">
      <c r="A247" t="s">
        <v>501</v>
      </c>
      <c r="B247">
        <v>0.06</v>
      </c>
    </row>
    <row r="248" spans="1:2" ht="15">
      <c r="A248" t="s">
        <v>502</v>
      </c>
      <c r="B248">
        <v>0.05</v>
      </c>
    </row>
    <row r="249" spans="1:2" ht="15">
      <c r="A249" t="s">
        <v>503</v>
      </c>
      <c r="B249">
        <v>0.1</v>
      </c>
    </row>
    <row r="250" spans="1:2" ht="15">
      <c r="A250" t="s">
        <v>504</v>
      </c>
      <c r="B250">
        <v>0.1</v>
      </c>
    </row>
    <row r="251" spans="1:2" ht="15">
      <c r="A251" t="s">
        <v>505</v>
      </c>
      <c r="B251">
        <v>0.08</v>
      </c>
    </row>
    <row r="252" spans="1:2" ht="15">
      <c r="A252" t="s">
        <v>506</v>
      </c>
      <c r="B252">
        <v>0.05</v>
      </c>
    </row>
    <row r="253" spans="1:2" ht="15">
      <c r="A253" t="s">
        <v>507</v>
      </c>
      <c r="B253">
        <v>0.06</v>
      </c>
    </row>
    <row r="254" spans="1:2" ht="15">
      <c r="A254" t="s">
        <v>508</v>
      </c>
      <c r="B254">
        <v>0.05</v>
      </c>
    </row>
    <row r="255" spans="1:2" ht="15">
      <c r="A255" t="s">
        <v>509</v>
      </c>
      <c r="B255">
        <v>0.1</v>
      </c>
    </row>
    <row r="256" spans="1:2" ht="15">
      <c r="A256" t="s">
        <v>510</v>
      </c>
      <c r="B256">
        <v>0.05</v>
      </c>
    </row>
    <row r="257" spans="1:2" ht="15">
      <c r="A257" t="s">
        <v>511</v>
      </c>
      <c r="B257">
        <v>0.05</v>
      </c>
    </row>
    <row r="258" spans="1:2" ht="15">
      <c r="A258" t="s">
        <v>512</v>
      </c>
      <c r="B258">
        <v>0.1</v>
      </c>
    </row>
    <row r="259" spans="1:2" ht="15">
      <c r="A259" t="s">
        <v>513</v>
      </c>
      <c r="B259">
        <v>0.1</v>
      </c>
    </row>
    <row r="260" spans="1:2" ht="15">
      <c r="A260" t="s">
        <v>514</v>
      </c>
      <c r="B260">
        <v>0.1</v>
      </c>
    </row>
    <row r="261" spans="1:2" ht="15">
      <c r="A261" t="s">
        <v>515</v>
      </c>
      <c r="B261">
        <v>0.06</v>
      </c>
    </row>
    <row r="262" spans="1:2" ht="15">
      <c r="A262" t="s">
        <v>516</v>
      </c>
      <c r="B262">
        <v>0.1</v>
      </c>
    </row>
    <row r="263" spans="1:2" ht="15">
      <c r="A263" t="s">
        <v>517</v>
      </c>
      <c r="B263">
        <v>0</v>
      </c>
    </row>
    <row r="264" spans="1:2" ht="15">
      <c r="A264" t="s">
        <v>518</v>
      </c>
      <c r="B264" s="73">
        <v>0</v>
      </c>
    </row>
    <row r="265" spans="1:2" ht="15">
      <c r="A265" t="s">
        <v>519</v>
      </c>
      <c r="B265">
        <v>0.05</v>
      </c>
    </row>
    <row r="266" spans="1:2" ht="15">
      <c r="A266" t="s">
        <v>520</v>
      </c>
      <c r="B266">
        <v>0.1</v>
      </c>
    </row>
    <row r="267" spans="1:2" ht="15">
      <c r="A267" t="s">
        <v>521</v>
      </c>
      <c r="B267">
        <v>0.1</v>
      </c>
    </row>
    <row r="268" spans="1:2" ht="15">
      <c r="A268" t="s">
        <v>522</v>
      </c>
      <c r="B268">
        <v>0.12</v>
      </c>
    </row>
    <row r="269" spans="1:2" ht="15">
      <c r="A269" t="s">
        <v>523</v>
      </c>
      <c r="B269">
        <v>0.05</v>
      </c>
    </row>
    <row r="270" spans="1:2" ht="15">
      <c r="A270" t="s">
        <v>524</v>
      </c>
      <c r="B270">
        <v>0.07</v>
      </c>
    </row>
    <row r="271" spans="1:2" ht="15">
      <c r="A271" t="s">
        <v>525</v>
      </c>
      <c r="B271">
        <v>0.05</v>
      </c>
    </row>
    <row r="272" spans="1:2" ht="15">
      <c r="A272" t="s">
        <v>526</v>
      </c>
      <c r="B272">
        <v>0.1</v>
      </c>
    </row>
    <row r="273" spans="1:2" ht="15">
      <c r="A273" t="s">
        <v>527</v>
      </c>
      <c r="B273">
        <v>0.09</v>
      </c>
    </row>
    <row r="274" spans="1:2" ht="15">
      <c r="A274" t="s">
        <v>528</v>
      </c>
      <c r="B274">
        <v>0</v>
      </c>
    </row>
    <row r="275" spans="1:2" ht="15">
      <c r="A275" t="s">
        <v>529</v>
      </c>
      <c r="B275">
        <v>0.1</v>
      </c>
    </row>
    <row r="276" spans="1:2" ht="15">
      <c r="A276" t="s">
        <v>530</v>
      </c>
      <c r="B276">
        <v>0.05</v>
      </c>
    </row>
    <row r="277" spans="1:2" ht="15">
      <c r="A277" t="s">
        <v>531</v>
      </c>
      <c r="B277">
        <v>0.09</v>
      </c>
    </row>
    <row r="278" spans="1:2" ht="15">
      <c r="A278" t="s">
        <v>532</v>
      </c>
      <c r="B278">
        <v>0.05</v>
      </c>
    </row>
    <row r="279" spans="1:2" ht="15">
      <c r="A279" t="s">
        <v>533</v>
      </c>
      <c r="B279">
        <v>0.06</v>
      </c>
    </row>
    <row r="280" spans="1:2" ht="15">
      <c r="A280" t="s">
        <v>534</v>
      </c>
      <c r="B280">
        <v>0.07</v>
      </c>
    </row>
    <row r="281" spans="1:2" ht="15">
      <c r="A281" t="s">
        <v>535</v>
      </c>
      <c r="B281">
        <v>0.08</v>
      </c>
    </row>
    <row r="282" spans="1:2" ht="15">
      <c r="A282" t="s">
        <v>536</v>
      </c>
      <c r="B282">
        <v>0.1</v>
      </c>
    </row>
    <row r="283" spans="1:2" ht="15">
      <c r="A283" t="s">
        <v>537</v>
      </c>
      <c r="B283">
        <v>0.1</v>
      </c>
    </row>
    <row r="284" spans="1:2" ht="15">
      <c r="A284" t="s">
        <v>538</v>
      </c>
      <c r="B284">
        <v>0.05</v>
      </c>
    </row>
    <row r="285" spans="1:2" ht="15">
      <c r="A285" t="s">
        <v>539</v>
      </c>
      <c r="B285">
        <v>0.06</v>
      </c>
    </row>
    <row r="286" spans="1:2" ht="15">
      <c r="A286" t="s">
        <v>540</v>
      </c>
      <c r="B286">
        <v>0.05</v>
      </c>
    </row>
    <row r="287" spans="1:2" ht="15">
      <c r="A287" t="s">
        <v>541</v>
      </c>
      <c r="B287">
        <v>0.08</v>
      </c>
    </row>
    <row r="288" spans="1:2" ht="15">
      <c r="A288" t="s">
        <v>542</v>
      </c>
      <c r="B288">
        <v>0.1</v>
      </c>
    </row>
    <row r="289" spans="1:2" ht="15">
      <c r="A289" t="s">
        <v>543</v>
      </c>
      <c r="B289">
        <v>0.09</v>
      </c>
    </row>
    <row r="290" spans="1:2" ht="15">
      <c r="A290" t="s">
        <v>544</v>
      </c>
      <c r="B290">
        <v>0.12</v>
      </c>
    </row>
    <row r="291" spans="1:2" ht="15">
      <c r="A291" t="s">
        <v>545</v>
      </c>
      <c r="B291">
        <v>0.07</v>
      </c>
    </row>
    <row r="292" spans="1:2" ht="15">
      <c r="A292" t="s">
        <v>546</v>
      </c>
      <c r="B292">
        <v>0.05</v>
      </c>
    </row>
    <row r="293" spans="1:2" ht="15">
      <c r="A293" t="s">
        <v>547</v>
      </c>
      <c r="B293">
        <v>0.075</v>
      </c>
    </row>
    <row r="294" spans="1:2" ht="15">
      <c r="A294" t="s">
        <v>548</v>
      </c>
      <c r="B294">
        <v>0.07</v>
      </c>
    </row>
    <row r="295" spans="1:2" ht="15">
      <c r="A295" t="s">
        <v>549</v>
      </c>
      <c r="B295">
        <v>0.05</v>
      </c>
    </row>
    <row r="296" spans="1:2" ht="15">
      <c r="A296" t="s">
        <v>550</v>
      </c>
      <c r="B296">
        <v>0.03</v>
      </c>
    </row>
    <row r="297" spans="1:2" ht="15">
      <c r="A297" t="s">
        <v>551</v>
      </c>
      <c r="B297">
        <v>0.1</v>
      </c>
    </row>
    <row r="298" spans="1:2" ht="15">
      <c r="A298" t="s">
        <v>552</v>
      </c>
      <c r="B298">
        <v>0.05</v>
      </c>
    </row>
    <row r="299" spans="1:2" ht="15">
      <c r="A299" t="s">
        <v>553</v>
      </c>
      <c r="B299">
        <v>0.03</v>
      </c>
    </row>
    <row r="300" spans="1:2" ht="15">
      <c r="A300" t="s">
        <v>554</v>
      </c>
      <c r="B300">
        <v>0.1</v>
      </c>
    </row>
    <row r="301" spans="1:2" ht="15">
      <c r="A301" t="s">
        <v>555</v>
      </c>
      <c r="B301">
        <v>0.06</v>
      </c>
    </row>
    <row r="302" spans="1:2" ht="15">
      <c r="A302" t="s">
        <v>556</v>
      </c>
      <c r="B302">
        <v>0.075</v>
      </c>
    </row>
    <row r="303" spans="1:2" ht="15">
      <c r="A303" t="s">
        <v>557</v>
      </c>
      <c r="B303">
        <v>0.075</v>
      </c>
    </row>
    <row r="304" spans="1:2" ht="15">
      <c r="A304" t="s">
        <v>558</v>
      </c>
      <c r="B304">
        <v>0.05</v>
      </c>
    </row>
    <row r="305" spans="1:2" ht="15">
      <c r="A305" t="s">
        <v>559</v>
      </c>
      <c r="B305">
        <v>0.03</v>
      </c>
    </row>
    <row r="306" spans="1:2" ht="15">
      <c r="A306" t="s">
        <v>560</v>
      </c>
      <c r="B306">
        <v>0.12</v>
      </c>
    </row>
    <row r="307" spans="1:2" ht="15">
      <c r="A307" t="s">
        <v>561</v>
      </c>
      <c r="B307">
        <v>0.1</v>
      </c>
    </row>
    <row r="308" spans="1:2" ht="15">
      <c r="A308" t="s">
        <v>562</v>
      </c>
      <c r="B308">
        <v>0.1</v>
      </c>
    </row>
    <row r="309" spans="1:2" ht="15">
      <c r="A309" t="s">
        <v>563</v>
      </c>
      <c r="B309">
        <v>0.05</v>
      </c>
    </row>
    <row r="310" spans="1:2" ht="15">
      <c r="A310" t="s">
        <v>564</v>
      </c>
      <c r="B310">
        <v>0.07</v>
      </c>
    </row>
    <row r="311" spans="1:2" ht="15">
      <c r="A311" t="s">
        <v>565</v>
      </c>
      <c r="B311">
        <v>0.01</v>
      </c>
    </row>
    <row r="312" spans="1:2" ht="15">
      <c r="A312" t="s">
        <v>566</v>
      </c>
      <c r="B312">
        <v>0.06</v>
      </c>
    </row>
    <row r="313" spans="1:2" ht="15">
      <c r="A313" t="s">
        <v>567</v>
      </c>
      <c r="B313">
        <v>0.12</v>
      </c>
    </row>
    <row r="314" spans="1:2" ht="15">
      <c r="A314" t="s">
        <v>568</v>
      </c>
      <c r="B314">
        <v>0.1</v>
      </c>
    </row>
    <row r="315" spans="1:2" ht="15">
      <c r="A315" t="s">
        <v>569</v>
      </c>
      <c r="B315">
        <v>0.05</v>
      </c>
    </row>
    <row r="316" spans="1:2" ht="15">
      <c r="A316" t="s">
        <v>570</v>
      </c>
      <c r="B316">
        <v>0.08</v>
      </c>
    </row>
    <row r="317" spans="1:2" ht="15">
      <c r="A317" t="s">
        <v>571</v>
      </c>
      <c r="B317">
        <v>0.05</v>
      </c>
    </row>
    <row r="318" spans="1:2" ht="15">
      <c r="A318" t="s">
        <v>572</v>
      </c>
      <c r="B318">
        <v>0.05</v>
      </c>
    </row>
    <row r="319" spans="1:2" ht="15">
      <c r="A319" t="s">
        <v>573</v>
      </c>
      <c r="B319">
        <v>0.03</v>
      </c>
    </row>
    <row r="320" spans="1:2" ht="15">
      <c r="A320" t="s">
        <v>574</v>
      </c>
      <c r="B320">
        <v>0.1</v>
      </c>
    </row>
    <row r="321" spans="1:2" ht="15">
      <c r="A321" t="s">
        <v>575</v>
      </c>
      <c r="B321">
        <v>0.12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9">
      <selection activeCell="I19" sqref="I19"/>
    </sheetView>
  </sheetViews>
  <sheetFormatPr defaultColWidth="9.140625" defaultRowHeight="15"/>
  <cols>
    <col min="1" max="1" width="3.00390625" style="50" customWidth="1"/>
    <col min="2" max="2" width="24.57421875" style="50" customWidth="1"/>
    <col min="3" max="3" width="10.7109375" style="50" customWidth="1"/>
    <col min="4" max="4" width="5.7109375" style="50" customWidth="1"/>
    <col min="5" max="5" width="5.140625" style="50" customWidth="1"/>
    <col min="6" max="6" width="11.421875" style="50" customWidth="1"/>
    <col min="7" max="7" width="12.28125" style="50" customWidth="1"/>
    <col min="8" max="8" width="17.28125" style="50" customWidth="1"/>
    <col min="9" max="9" width="14.7109375" style="50" customWidth="1"/>
    <col min="10" max="16384" width="9.140625" style="50" customWidth="1"/>
  </cols>
  <sheetData>
    <row r="1" spans="1:9" ht="46.5" customHeight="1">
      <c r="A1" s="281" t="s">
        <v>67</v>
      </c>
      <c r="B1" s="282"/>
      <c r="C1" s="282"/>
      <c r="D1" s="282"/>
      <c r="E1" s="282"/>
      <c r="F1" s="282"/>
      <c r="G1" s="282"/>
      <c r="H1" s="282"/>
      <c r="I1" s="283"/>
    </row>
    <row r="2" spans="1:9" ht="15">
      <c r="A2" s="5"/>
      <c r="B2" s="6" t="s">
        <v>55</v>
      </c>
      <c r="C2" s="6"/>
      <c r="D2" s="6"/>
      <c r="E2" s="6"/>
      <c r="F2" s="6"/>
      <c r="G2" s="6"/>
      <c r="H2" s="6"/>
      <c r="I2" s="7"/>
    </row>
    <row r="3" spans="1:9" ht="15">
      <c r="A3" s="8"/>
      <c r="B3" s="4" t="s">
        <v>65</v>
      </c>
      <c r="C3" s="4"/>
      <c r="D3" s="4"/>
      <c r="E3" s="4"/>
      <c r="F3" s="4"/>
      <c r="G3" s="4"/>
      <c r="H3" s="4"/>
      <c r="I3" s="9"/>
    </row>
    <row r="4" spans="1:9" ht="15">
      <c r="A4" s="8"/>
      <c r="B4" s="4" t="s">
        <v>66</v>
      </c>
      <c r="C4" s="4"/>
      <c r="D4" s="4"/>
      <c r="E4" s="4"/>
      <c r="F4" s="4"/>
      <c r="G4" s="4"/>
      <c r="H4" s="4"/>
      <c r="I4" s="9"/>
    </row>
    <row r="5" spans="1:9" ht="15">
      <c r="A5" s="8"/>
      <c r="B5" s="4"/>
      <c r="C5" s="4"/>
      <c r="D5" s="4"/>
      <c r="E5" s="4"/>
      <c r="F5" s="4"/>
      <c r="G5" s="4"/>
      <c r="H5" s="4"/>
      <c r="I5" s="9"/>
    </row>
    <row r="6" spans="1:9" ht="15">
      <c r="A6" s="8"/>
      <c r="B6" s="4"/>
      <c r="C6" s="4"/>
      <c r="D6" s="4"/>
      <c r="E6" s="4"/>
      <c r="F6" s="4"/>
      <c r="G6" s="4"/>
      <c r="H6" s="4"/>
      <c r="I6" s="9"/>
    </row>
    <row r="7" spans="1:9" ht="15">
      <c r="A7" s="2"/>
      <c r="B7" s="2"/>
      <c r="C7" s="2"/>
      <c r="D7" s="2"/>
      <c r="E7" s="2"/>
      <c r="F7" s="2"/>
      <c r="G7" s="2"/>
      <c r="H7" s="2"/>
      <c r="I7" s="2"/>
    </row>
    <row r="8" spans="1:9" ht="15">
      <c r="A8" s="2"/>
      <c r="B8" s="2"/>
      <c r="C8" s="2"/>
      <c r="D8" s="2"/>
      <c r="E8" s="2"/>
      <c r="F8" s="2"/>
      <c r="G8" s="2"/>
      <c r="H8" s="2"/>
      <c r="I8" s="2" t="s">
        <v>68</v>
      </c>
    </row>
    <row r="9" spans="1:9" ht="15">
      <c r="A9" s="284" t="s">
        <v>56</v>
      </c>
      <c r="B9" s="284"/>
      <c r="C9" s="284"/>
      <c r="D9" s="284"/>
      <c r="E9" s="284"/>
      <c r="F9" s="284"/>
      <c r="G9" s="284"/>
      <c r="H9" s="284"/>
      <c r="I9" s="284"/>
    </row>
    <row r="10" spans="1:9" ht="15">
      <c r="A10" s="2"/>
      <c r="B10" s="2"/>
      <c r="C10" s="2"/>
      <c r="D10" s="2"/>
      <c r="E10" s="2"/>
      <c r="F10" s="2"/>
      <c r="G10" s="2"/>
      <c r="H10" s="2"/>
      <c r="I10" s="2"/>
    </row>
    <row r="11" spans="1:9" ht="15">
      <c r="A11" s="284" t="s">
        <v>69</v>
      </c>
      <c r="B11" s="284"/>
      <c r="C11" s="284"/>
      <c r="D11" s="284"/>
      <c r="E11" s="284"/>
      <c r="F11" s="284"/>
      <c r="G11" s="284"/>
      <c r="H11" s="284"/>
      <c r="I11" s="284"/>
    </row>
    <row r="12" spans="1:9" ht="24">
      <c r="A12" s="64" t="s">
        <v>10</v>
      </c>
      <c r="B12" s="3" t="s">
        <v>57</v>
      </c>
      <c r="C12" s="278" t="s">
        <v>58</v>
      </c>
      <c r="D12" s="289"/>
      <c r="E12" s="285"/>
      <c r="F12" s="278" t="s">
        <v>59</v>
      </c>
      <c r="G12" s="285"/>
      <c r="H12" s="3" t="s">
        <v>60</v>
      </c>
      <c r="I12" s="3" t="s">
        <v>61</v>
      </c>
    </row>
    <row r="13" spans="1:9" ht="15">
      <c r="A13" s="65">
        <v>1</v>
      </c>
      <c r="B13" s="65">
        <v>2</v>
      </c>
      <c r="C13" s="277">
        <v>3</v>
      </c>
      <c r="D13" s="286"/>
      <c r="E13" s="287"/>
      <c r="F13" s="277">
        <v>4</v>
      </c>
      <c r="G13" s="287"/>
      <c r="H13" s="65" t="s">
        <v>62</v>
      </c>
      <c r="I13" s="65">
        <v>6</v>
      </c>
    </row>
    <row r="14" spans="1:9" ht="15">
      <c r="A14" s="65" t="s">
        <v>16</v>
      </c>
      <c r="B14" s="106"/>
      <c r="C14" s="247"/>
      <c r="D14" s="247"/>
      <c r="E14" s="247"/>
      <c r="F14" s="247"/>
      <c r="G14" s="247"/>
      <c r="H14" s="120">
        <f aca="true" t="shared" si="0" ref="H14:H19">C14-F14</f>
        <v>0</v>
      </c>
      <c r="I14" s="96"/>
    </row>
    <row r="15" spans="1:9" ht="15">
      <c r="A15" s="65" t="s">
        <v>17</v>
      </c>
      <c r="B15" s="106"/>
      <c r="C15" s="247"/>
      <c r="D15" s="247"/>
      <c r="E15" s="247"/>
      <c r="F15" s="247"/>
      <c r="G15" s="247"/>
      <c r="H15" s="120">
        <f t="shared" si="0"/>
        <v>0</v>
      </c>
      <c r="I15" s="96"/>
    </row>
    <row r="16" spans="1:9" ht="15">
      <c r="A16" s="65" t="s">
        <v>18</v>
      </c>
      <c r="B16" s="106"/>
      <c r="C16" s="247"/>
      <c r="D16" s="247"/>
      <c r="E16" s="247"/>
      <c r="F16" s="247"/>
      <c r="G16" s="247"/>
      <c r="H16" s="120">
        <f t="shared" si="0"/>
        <v>0</v>
      </c>
      <c r="I16" s="96"/>
    </row>
    <row r="17" spans="1:9" ht="15">
      <c r="A17" s="65" t="s">
        <v>27</v>
      </c>
      <c r="B17" s="106"/>
      <c r="C17" s="247"/>
      <c r="D17" s="247"/>
      <c r="E17" s="247"/>
      <c r="F17" s="247"/>
      <c r="G17" s="247"/>
      <c r="H17" s="120">
        <f t="shared" si="0"/>
        <v>0</v>
      </c>
      <c r="I17" s="96"/>
    </row>
    <row r="18" spans="1:9" ht="15">
      <c r="A18" s="65" t="s">
        <v>28</v>
      </c>
      <c r="B18" s="106"/>
      <c r="C18" s="247"/>
      <c r="D18" s="247"/>
      <c r="E18" s="247"/>
      <c r="F18" s="247"/>
      <c r="G18" s="247"/>
      <c r="H18" s="120">
        <f t="shared" si="0"/>
        <v>0</v>
      </c>
      <c r="I18" s="96"/>
    </row>
    <row r="19" spans="1:9" ht="15">
      <c r="A19" s="65" t="s">
        <v>29</v>
      </c>
      <c r="B19" s="106"/>
      <c r="C19" s="247"/>
      <c r="D19" s="247"/>
      <c r="E19" s="247"/>
      <c r="F19" s="247"/>
      <c r="G19" s="247"/>
      <c r="H19" s="120">
        <f t="shared" si="0"/>
        <v>0</v>
      </c>
      <c r="I19" s="96"/>
    </row>
    <row r="20" spans="1:9" ht="15">
      <c r="A20" s="290" t="s">
        <v>63</v>
      </c>
      <c r="B20" s="291"/>
      <c r="C20" s="291"/>
      <c r="D20" s="291"/>
      <c r="E20" s="291"/>
      <c r="F20" s="291"/>
      <c r="G20" s="292"/>
      <c r="H20" s="121">
        <f>SUM(H14:H19)</f>
        <v>0</v>
      </c>
      <c r="I20" s="121">
        <f>SUM(I14:I19)</f>
        <v>0</v>
      </c>
    </row>
    <row r="21" spans="1:9" ht="15">
      <c r="A21" s="2"/>
      <c r="B21" s="2"/>
      <c r="C21" s="2"/>
      <c r="D21" s="2"/>
      <c r="E21" s="2"/>
      <c r="F21" s="2"/>
      <c r="G21" s="2"/>
      <c r="H21" s="2"/>
      <c r="I21" s="2"/>
    </row>
    <row r="22" spans="1:9" ht="38.25" customHeight="1">
      <c r="A22" s="270" t="s">
        <v>70</v>
      </c>
      <c r="B22" s="271"/>
      <c r="C22" s="271"/>
      <c r="D22" s="271"/>
      <c r="E22" s="271"/>
      <c r="F22" s="271"/>
      <c r="G22" s="271"/>
      <c r="H22" s="271"/>
      <c r="I22" s="272"/>
    </row>
    <row r="23" spans="1:9" ht="24">
      <c r="A23" s="64" t="s">
        <v>10</v>
      </c>
      <c r="B23" s="3" t="s">
        <v>57</v>
      </c>
      <c r="C23" s="278" t="s">
        <v>71</v>
      </c>
      <c r="D23" s="264"/>
      <c r="E23" s="278" t="s">
        <v>59</v>
      </c>
      <c r="F23" s="263"/>
      <c r="G23" s="264"/>
      <c r="H23" s="3" t="s">
        <v>60</v>
      </c>
      <c r="I23" s="3" t="s">
        <v>61</v>
      </c>
    </row>
    <row r="24" spans="1:9" ht="15">
      <c r="A24" s="65">
        <v>1</v>
      </c>
      <c r="B24" s="65">
        <v>2</v>
      </c>
      <c r="C24" s="277">
        <v>3</v>
      </c>
      <c r="D24" s="264"/>
      <c r="E24" s="277">
        <v>4</v>
      </c>
      <c r="F24" s="263"/>
      <c r="G24" s="264"/>
      <c r="H24" s="65">
        <v>5</v>
      </c>
      <c r="I24" s="65">
        <v>6</v>
      </c>
    </row>
    <row r="25" spans="1:9" ht="15">
      <c r="A25" s="65" t="s">
        <v>16</v>
      </c>
      <c r="B25" s="106"/>
      <c r="C25" s="247"/>
      <c r="D25" s="247"/>
      <c r="E25" s="247"/>
      <c r="F25" s="267"/>
      <c r="G25" s="267"/>
      <c r="H25" s="86">
        <f aca="true" t="shared" si="1" ref="H25:H30">C25-E25</f>
        <v>0</v>
      </c>
      <c r="I25" s="96"/>
    </row>
    <row r="26" spans="1:9" ht="15">
      <c r="A26" s="65" t="s">
        <v>17</v>
      </c>
      <c r="B26" s="106"/>
      <c r="C26" s="247"/>
      <c r="D26" s="247"/>
      <c r="E26" s="247"/>
      <c r="F26" s="267"/>
      <c r="G26" s="267"/>
      <c r="H26" s="86">
        <f t="shared" si="1"/>
        <v>0</v>
      </c>
      <c r="I26" s="96"/>
    </row>
    <row r="27" spans="1:9" ht="15">
      <c r="A27" s="65" t="s">
        <v>18</v>
      </c>
      <c r="B27" s="106"/>
      <c r="C27" s="247"/>
      <c r="D27" s="247"/>
      <c r="E27" s="247"/>
      <c r="F27" s="267"/>
      <c r="G27" s="267"/>
      <c r="H27" s="86">
        <f t="shared" si="1"/>
        <v>0</v>
      </c>
      <c r="I27" s="96"/>
    </row>
    <row r="28" spans="1:9" ht="15">
      <c r="A28" s="65" t="s">
        <v>27</v>
      </c>
      <c r="B28" s="106"/>
      <c r="C28" s="247"/>
      <c r="D28" s="247"/>
      <c r="E28" s="247"/>
      <c r="F28" s="267"/>
      <c r="G28" s="267"/>
      <c r="H28" s="86">
        <f t="shared" si="1"/>
        <v>0</v>
      </c>
      <c r="I28" s="96"/>
    </row>
    <row r="29" spans="1:9" ht="15">
      <c r="A29" s="65" t="s">
        <v>28</v>
      </c>
      <c r="B29" s="106"/>
      <c r="C29" s="247"/>
      <c r="D29" s="247"/>
      <c r="E29" s="247"/>
      <c r="F29" s="267"/>
      <c r="G29" s="267"/>
      <c r="H29" s="86">
        <f t="shared" si="1"/>
        <v>0</v>
      </c>
      <c r="I29" s="96"/>
    </row>
    <row r="30" spans="1:9" ht="15">
      <c r="A30" s="67" t="s">
        <v>29</v>
      </c>
      <c r="B30" s="106"/>
      <c r="C30" s="247"/>
      <c r="D30" s="267"/>
      <c r="E30" s="247"/>
      <c r="F30" s="267"/>
      <c r="G30" s="267"/>
      <c r="H30" s="86">
        <f t="shared" si="1"/>
        <v>0</v>
      </c>
      <c r="I30" s="96"/>
    </row>
    <row r="31" spans="1:9" ht="15">
      <c r="A31" s="276" t="s">
        <v>64</v>
      </c>
      <c r="B31" s="263"/>
      <c r="C31" s="263"/>
      <c r="D31" s="263"/>
      <c r="E31" s="263"/>
      <c r="F31" s="263"/>
      <c r="G31" s="264"/>
      <c r="H31" s="121">
        <f>SUM(H25:H30)</f>
        <v>0</v>
      </c>
      <c r="I31" s="121">
        <f>SUM(I25:I30)</f>
        <v>0</v>
      </c>
    </row>
    <row r="32" spans="1:9" ht="35.25" customHeight="1">
      <c r="A32" s="273" t="s">
        <v>72</v>
      </c>
      <c r="B32" s="263"/>
      <c r="C32" s="263"/>
      <c r="D32" s="274"/>
      <c r="E32" s="274"/>
      <c r="F32" s="274"/>
      <c r="G32" s="274"/>
      <c r="H32" s="274"/>
      <c r="I32" s="275"/>
    </row>
    <row r="33" spans="1:9" ht="14.25" customHeight="1">
      <c r="A33" s="252" t="s">
        <v>10</v>
      </c>
      <c r="B33" s="248" t="s">
        <v>73</v>
      </c>
      <c r="C33" s="249"/>
      <c r="D33" s="254" t="s">
        <v>60</v>
      </c>
      <c r="E33" s="255"/>
      <c r="F33" s="255"/>
      <c r="G33" s="256"/>
      <c r="H33" s="260" t="s">
        <v>75</v>
      </c>
      <c r="I33" s="261"/>
    </row>
    <row r="34" spans="1:9" ht="12" customHeight="1">
      <c r="A34" s="253"/>
      <c r="B34" s="250"/>
      <c r="C34" s="251"/>
      <c r="D34" s="257"/>
      <c r="E34" s="258"/>
      <c r="F34" s="258"/>
      <c r="G34" s="259"/>
      <c r="H34" s="109" t="s">
        <v>76</v>
      </c>
      <c r="I34" s="109" t="s">
        <v>77</v>
      </c>
    </row>
    <row r="35" spans="1:9" ht="15">
      <c r="A35" s="65">
        <v>1</v>
      </c>
      <c r="B35" s="277">
        <v>2</v>
      </c>
      <c r="C35" s="266"/>
      <c r="D35" s="260">
        <v>3</v>
      </c>
      <c r="E35" s="266"/>
      <c r="F35" s="266"/>
      <c r="G35" s="261"/>
      <c r="H35" s="109">
        <v>4</v>
      </c>
      <c r="I35" s="109">
        <v>5</v>
      </c>
    </row>
    <row r="36" spans="1:9" ht="15">
      <c r="A36" s="65" t="s">
        <v>16</v>
      </c>
      <c r="B36" s="265"/>
      <c r="C36" s="265"/>
      <c r="D36" s="267"/>
      <c r="E36" s="267"/>
      <c r="F36" s="267"/>
      <c r="G36" s="267"/>
      <c r="H36" s="98"/>
      <c r="I36" s="98"/>
    </row>
    <row r="37" spans="1:9" ht="15">
      <c r="A37" s="65" t="s">
        <v>17</v>
      </c>
      <c r="B37" s="265"/>
      <c r="C37" s="265"/>
      <c r="D37" s="267"/>
      <c r="E37" s="267"/>
      <c r="F37" s="267"/>
      <c r="G37" s="267"/>
      <c r="H37" s="98"/>
      <c r="I37" s="98"/>
    </row>
    <row r="38" spans="1:9" ht="15">
      <c r="A38" s="65" t="s">
        <v>18</v>
      </c>
      <c r="B38" s="265"/>
      <c r="C38" s="265"/>
      <c r="D38" s="267"/>
      <c r="E38" s="267"/>
      <c r="F38" s="267"/>
      <c r="G38" s="267"/>
      <c r="H38" s="98"/>
      <c r="I38" s="98"/>
    </row>
    <row r="39" spans="1:9" ht="15">
      <c r="A39" s="65" t="s">
        <v>27</v>
      </c>
      <c r="B39" s="265"/>
      <c r="C39" s="265"/>
      <c r="D39" s="267"/>
      <c r="E39" s="267"/>
      <c r="F39" s="267"/>
      <c r="G39" s="267"/>
      <c r="H39" s="98"/>
      <c r="I39" s="98"/>
    </row>
    <row r="40" spans="1:9" ht="15">
      <c r="A40" s="279" t="s">
        <v>74</v>
      </c>
      <c r="B40" s="280"/>
      <c r="C40" s="280"/>
      <c r="D40" s="262">
        <f>SUM(D36:G39)</f>
        <v>0</v>
      </c>
      <c r="E40" s="263"/>
      <c r="F40" s="263"/>
      <c r="G40" s="264"/>
      <c r="H40" s="88">
        <f>SUM(H36:H39)</f>
        <v>0</v>
      </c>
      <c r="I40" s="88">
        <f>SUM(I36:I39)</f>
        <v>0</v>
      </c>
    </row>
    <row r="41" ht="13.5" customHeight="1"/>
    <row r="42" spans="1:9" ht="29.25" customHeight="1">
      <c r="A42" s="268" t="s">
        <v>78</v>
      </c>
      <c r="B42" s="269"/>
      <c r="C42" s="269"/>
      <c r="D42" s="269"/>
      <c r="E42" s="269"/>
      <c r="F42" s="269"/>
      <c r="G42" s="269"/>
      <c r="H42" s="269"/>
      <c r="I42" s="269"/>
    </row>
    <row r="44" spans="1:9" ht="15">
      <c r="A44" s="288"/>
      <c r="B44" s="288"/>
      <c r="C44" s="288"/>
      <c r="D44" s="288"/>
      <c r="E44" s="288"/>
      <c r="F44" s="288"/>
      <c r="G44" s="288"/>
      <c r="H44" s="288"/>
      <c r="I44" s="288"/>
    </row>
    <row r="45" spans="1:9" ht="15">
      <c r="A45" s="288"/>
      <c r="B45" s="288"/>
      <c r="C45" s="288"/>
      <c r="D45" s="288"/>
      <c r="E45" s="288"/>
      <c r="F45" s="288"/>
      <c r="G45" s="288"/>
      <c r="H45" s="288"/>
      <c r="I45" s="288"/>
    </row>
  </sheetData>
  <sheetProtection sheet="1" formatCells="0" formatColumns="0" formatRows="0" insertColumns="0" insertRows="0" insertHyperlinks="0" deleteColumns="0" deleteRows="0" sort="0" autoFilter="0" pivotTables="0"/>
  <protectedRanges>
    <protectedRange sqref="B25" name="Raspon1_2"/>
    <protectedRange sqref="B26" name="Raspon1_3"/>
    <protectedRange sqref="B27" name="Raspon1_4"/>
    <protectedRange sqref="B28" name="Raspon1_5"/>
    <protectedRange sqref="B29" name="Raspon1_6"/>
    <protectedRange sqref="B30" name="Raspon1_7"/>
    <protectedRange sqref="B14:B19" name="Raspon1_8"/>
  </protectedRanges>
  <mergeCells count="58">
    <mergeCell ref="A44:I44"/>
    <mergeCell ref="A45:I45"/>
    <mergeCell ref="C14:E14"/>
    <mergeCell ref="C12:E12"/>
    <mergeCell ref="F14:G14"/>
    <mergeCell ref="A20:G20"/>
    <mergeCell ref="C18:E18"/>
    <mergeCell ref="C19:E19"/>
    <mergeCell ref="F19:G19"/>
    <mergeCell ref="C15:E15"/>
    <mergeCell ref="C16:E16"/>
    <mergeCell ref="C17:E17"/>
    <mergeCell ref="F15:G15"/>
    <mergeCell ref="F16:G16"/>
    <mergeCell ref="F17:G17"/>
    <mergeCell ref="F18:G18"/>
    <mergeCell ref="A1:I1"/>
    <mergeCell ref="A9:I9"/>
    <mergeCell ref="A11:I11"/>
    <mergeCell ref="F12:G12"/>
    <mergeCell ref="C13:E13"/>
    <mergeCell ref="F13:G13"/>
    <mergeCell ref="C30:D30"/>
    <mergeCell ref="E23:G23"/>
    <mergeCell ref="E24:G24"/>
    <mergeCell ref="E25:G25"/>
    <mergeCell ref="E26:G26"/>
    <mergeCell ref="E27:G27"/>
    <mergeCell ref="E28:G28"/>
    <mergeCell ref="E29:G29"/>
    <mergeCell ref="E30:G30"/>
    <mergeCell ref="C27:D27"/>
    <mergeCell ref="D38:G38"/>
    <mergeCell ref="D39:G39"/>
    <mergeCell ref="B35:C35"/>
    <mergeCell ref="B37:C37"/>
    <mergeCell ref="B36:C36"/>
    <mergeCell ref="B38:C38"/>
    <mergeCell ref="A42:I42"/>
    <mergeCell ref="A22:I22"/>
    <mergeCell ref="A32:I32"/>
    <mergeCell ref="C29:D29"/>
    <mergeCell ref="C28:D28"/>
    <mergeCell ref="A31:G31"/>
    <mergeCell ref="C25:D25"/>
    <mergeCell ref="C24:D24"/>
    <mergeCell ref="C23:D23"/>
    <mergeCell ref="A40:C40"/>
    <mergeCell ref="C26:D26"/>
    <mergeCell ref="B33:C34"/>
    <mergeCell ref="A33:A34"/>
    <mergeCell ref="D33:G34"/>
    <mergeCell ref="H33:I33"/>
    <mergeCell ref="D40:G40"/>
    <mergeCell ref="B39:C39"/>
    <mergeCell ref="D35:G35"/>
    <mergeCell ref="D36:G36"/>
    <mergeCell ref="D37:G37"/>
  </mergeCells>
  <dataValidations count="1">
    <dataValidation type="textLength" operator="equal" allowBlank="1" showInputMessage="1" showErrorMessage="1" promptTitle="Provjera unosa" prompt="Upis OIB-a" errorTitle="Provjera unosa" error="za OIB upišite 11 znamenkasti broj" sqref="B25:B30 B14:B19">
      <formula1>11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headerFooter>
    <oddFooter>&amp;LHRVATSKA OBRTNIČKA KOMORA&amp;CRadimo s Vama, za Vas.&amp;R&amp;P/9</oddFooter>
  </headerFooter>
  <rowBreaks count="1" manualBreakCount="1">
    <brk id="30" max="255" man="1"/>
  </rowBreaks>
  <colBreaks count="1" manualBreakCount="1">
    <brk id="7" max="65535" man="1"/>
  </colBreaks>
  <ignoredErrors>
    <ignoredError sqref="H31:I31 H40:I40 I2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9">
      <selection activeCell="G33" sqref="G33:H33"/>
    </sheetView>
  </sheetViews>
  <sheetFormatPr defaultColWidth="9.140625" defaultRowHeight="15"/>
  <cols>
    <col min="1" max="1" width="3.00390625" style="50" customWidth="1"/>
    <col min="2" max="2" width="24.57421875" style="50" customWidth="1"/>
    <col min="3" max="3" width="10.7109375" style="50" customWidth="1"/>
    <col min="4" max="4" width="5.7109375" style="50" customWidth="1"/>
    <col min="5" max="5" width="5.140625" style="50" customWidth="1"/>
    <col min="6" max="6" width="11.421875" style="50" customWidth="1"/>
    <col min="7" max="7" width="13.00390625" style="50" customWidth="1"/>
    <col min="8" max="8" width="13.28125" style="50" customWidth="1"/>
    <col min="9" max="9" width="17.421875" style="50" customWidth="1"/>
    <col min="10" max="16384" width="9.140625" style="50" customWidth="1"/>
  </cols>
  <sheetData>
    <row r="1" spans="1:9" ht="49.5" customHeight="1">
      <c r="A1" s="284" t="s">
        <v>79</v>
      </c>
      <c r="B1" s="284"/>
      <c r="C1" s="284"/>
      <c r="D1" s="284"/>
      <c r="E1" s="284"/>
      <c r="F1" s="284"/>
      <c r="G1" s="284"/>
      <c r="H1" s="284"/>
      <c r="I1" s="284"/>
    </row>
    <row r="2" spans="1:9" ht="28.5" customHeight="1">
      <c r="A2" s="300" t="s">
        <v>10</v>
      </c>
      <c r="B2" s="298" t="s">
        <v>73</v>
      </c>
      <c r="C2" s="298" t="s">
        <v>60</v>
      </c>
      <c r="D2" s="293" t="s">
        <v>75</v>
      </c>
      <c r="E2" s="302"/>
      <c r="F2" s="302"/>
      <c r="G2" s="302"/>
      <c r="H2" s="294"/>
      <c r="I2" s="100" t="s">
        <v>82</v>
      </c>
    </row>
    <row r="3" spans="1:9" ht="15">
      <c r="A3" s="301"/>
      <c r="B3" s="299"/>
      <c r="C3" s="299"/>
      <c r="D3" s="293" t="s">
        <v>76</v>
      </c>
      <c r="E3" s="302"/>
      <c r="F3" s="294"/>
      <c r="G3" s="293" t="s">
        <v>77</v>
      </c>
      <c r="H3" s="294"/>
      <c r="I3" s="100"/>
    </row>
    <row r="4" spans="1:9" ht="15">
      <c r="A4" s="107">
        <v>1</v>
      </c>
      <c r="B4" s="108">
        <v>2</v>
      </c>
      <c r="C4" s="108">
        <v>3</v>
      </c>
      <c r="D4" s="315">
        <v>4</v>
      </c>
      <c r="E4" s="316"/>
      <c r="F4" s="317"/>
      <c r="G4" s="315">
        <v>5</v>
      </c>
      <c r="H4" s="317"/>
      <c r="I4" s="108">
        <v>6</v>
      </c>
    </row>
    <row r="5" spans="1:9" ht="15">
      <c r="A5" s="109" t="s">
        <v>16</v>
      </c>
      <c r="B5" s="106"/>
      <c r="C5" s="98"/>
      <c r="D5" s="267"/>
      <c r="E5" s="267"/>
      <c r="F5" s="267"/>
      <c r="G5" s="267"/>
      <c r="H5" s="267"/>
      <c r="I5" s="110">
        <f>IF(sveukupnidohodak5=0,"",u414doh/sveukupnidohodak5)</f>
      </c>
    </row>
    <row r="6" spans="1:9" ht="15">
      <c r="A6" s="109" t="s">
        <v>17</v>
      </c>
      <c r="B6" s="106"/>
      <c r="C6" s="98"/>
      <c r="D6" s="267"/>
      <c r="E6" s="267"/>
      <c r="F6" s="267"/>
      <c r="G6" s="267"/>
      <c r="H6" s="267"/>
      <c r="I6" s="122">
        <f>IF(sveukupnidohodak5=0,"",u414doh/sveukupnidohodak5)</f>
      </c>
    </row>
    <row r="7" spans="1:9" ht="15">
      <c r="A7" s="109" t="s">
        <v>18</v>
      </c>
      <c r="B7" s="106"/>
      <c r="C7" s="98"/>
      <c r="D7" s="267"/>
      <c r="E7" s="267"/>
      <c r="F7" s="267"/>
      <c r="G7" s="267"/>
      <c r="H7" s="267"/>
      <c r="I7" s="122">
        <f>IF(sveukupnidohodak5=0,"",u414doh/sveukupnidohodak5)</f>
      </c>
    </row>
    <row r="8" spans="1:9" ht="15">
      <c r="A8" s="109" t="s">
        <v>27</v>
      </c>
      <c r="B8" s="106"/>
      <c r="C8" s="98"/>
      <c r="D8" s="267"/>
      <c r="E8" s="267"/>
      <c r="F8" s="267"/>
      <c r="G8" s="267"/>
      <c r="H8" s="267"/>
      <c r="I8" s="122">
        <f>IF(sveukupnidohodak5=0,"",u414doh/sveukupnidohodak5)</f>
      </c>
    </row>
    <row r="9" spans="1:9" ht="15">
      <c r="A9" s="295" t="s">
        <v>80</v>
      </c>
      <c r="B9" s="295"/>
      <c r="C9" s="88">
        <f>SUM(C5:C8)</f>
        <v>0</v>
      </c>
      <c r="D9" s="262">
        <f>SUM(D5:F8)</f>
        <v>0</v>
      </c>
      <c r="E9" s="263"/>
      <c r="F9" s="264"/>
      <c r="G9" s="262">
        <f>SUM(G5:H8)</f>
        <v>0</v>
      </c>
      <c r="H9" s="264"/>
      <c r="I9" s="111">
        <f>SUM(I5:I8)</f>
        <v>0</v>
      </c>
    </row>
    <row r="10" spans="1:9" ht="15">
      <c r="A10" s="284" t="s">
        <v>81</v>
      </c>
      <c r="B10" s="284"/>
      <c r="C10" s="284"/>
      <c r="D10" s="284"/>
      <c r="E10" s="284"/>
      <c r="F10" s="284"/>
      <c r="G10" s="284"/>
      <c r="H10" s="284"/>
      <c r="I10" s="284"/>
    </row>
    <row r="11" spans="1:9" ht="15">
      <c r="A11" s="300" t="s">
        <v>10</v>
      </c>
      <c r="B11" s="307" t="s">
        <v>83</v>
      </c>
      <c r="C11" s="308"/>
      <c r="D11" s="304"/>
      <c r="E11" s="303" t="s">
        <v>84</v>
      </c>
      <c r="F11" s="304"/>
      <c r="G11" s="296" t="s">
        <v>85</v>
      </c>
      <c r="H11" s="298" t="s">
        <v>60</v>
      </c>
      <c r="I11" s="310" t="s">
        <v>86</v>
      </c>
    </row>
    <row r="12" spans="1:9" ht="24.75" customHeight="1">
      <c r="A12" s="301"/>
      <c r="B12" s="305"/>
      <c r="C12" s="309"/>
      <c r="D12" s="306"/>
      <c r="E12" s="305"/>
      <c r="F12" s="306"/>
      <c r="G12" s="297"/>
      <c r="H12" s="299"/>
      <c r="I12" s="299"/>
    </row>
    <row r="13" spans="1:9" ht="15">
      <c r="A13" s="109">
        <v>1</v>
      </c>
      <c r="B13" s="260">
        <v>2</v>
      </c>
      <c r="C13" s="266"/>
      <c r="D13" s="261"/>
      <c r="E13" s="260">
        <v>3</v>
      </c>
      <c r="F13" s="261"/>
      <c r="G13" s="109">
        <v>4</v>
      </c>
      <c r="H13" s="109" t="s">
        <v>62</v>
      </c>
      <c r="I13" s="109">
        <v>6</v>
      </c>
    </row>
    <row r="14" spans="1:9" ht="15">
      <c r="A14" s="109" t="s">
        <v>16</v>
      </c>
      <c r="B14" s="318"/>
      <c r="C14" s="318"/>
      <c r="D14" s="318"/>
      <c r="E14" s="314"/>
      <c r="F14" s="314"/>
      <c r="G14" s="118"/>
      <c r="H14" s="112">
        <f aca="true" t="shared" si="0" ref="H14:H19">E14-G14</f>
        <v>0</v>
      </c>
      <c r="I14" s="118"/>
    </row>
    <row r="15" spans="1:9" ht="15">
      <c r="A15" s="109" t="s">
        <v>17</v>
      </c>
      <c r="B15" s="311"/>
      <c r="C15" s="312"/>
      <c r="D15" s="313"/>
      <c r="E15" s="314"/>
      <c r="F15" s="314"/>
      <c r="G15" s="118"/>
      <c r="H15" s="112">
        <f t="shared" si="0"/>
        <v>0</v>
      </c>
      <c r="I15" s="118"/>
    </row>
    <row r="16" spans="1:9" ht="15">
      <c r="A16" s="109" t="s">
        <v>18</v>
      </c>
      <c r="B16" s="319"/>
      <c r="C16" s="319"/>
      <c r="D16" s="319"/>
      <c r="E16" s="314"/>
      <c r="F16" s="314"/>
      <c r="G16" s="118"/>
      <c r="H16" s="112">
        <f t="shared" si="0"/>
        <v>0</v>
      </c>
      <c r="I16" s="118"/>
    </row>
    <row r="17" spans="1:9" ht="15">
      <c r="A17" s="109" t="s">
        <v>27</v>
      </c>
      <c r="B17" s="311"/>
      <c r="C17" s="312"/>
      <c r="D17" s="313"/>
      <c r="E17" s="314"/>
      <c r="F17" s="314"/>
      <c r="G17" s="118"/>
      <c r="H17" s="112">
        <f t="shared" si="0"/>
        <v>0</v>
      </c>
      <c r="I17" s="118"/>
    </row>
    <row r="18" spans="1:9" ht="15">
      <c r="A18" s="109" t="s">
        <v>28</v>
      </c>
      <c r="B18" s="319"/>
      <c r="C18" s="319"/>
      <c r="D18" s="319"/>
      <c r="E18" s="314"/>
      <c r="F18" s="314"/>
      <c r="G18" s="118"/>
      <c r="H18" s="112">
        <f t="shared" si="0"/>
        <v>0</v>
      </c>
      <c r="I18" s="118"/>
    </row>
    <row r="19" spans="1:9" ht="15">
      <c r="A19" s="109" t="s">
        <v>29</v>
      </c>
      <c r="B19" s="319"/>
      <c r="C19" s="319"/>
      <c r="D19" s="319"/>
      <c r="E19" s="314"/>
      <c r="F19" s="314"/>
      <c r="G19" s="118"/>
      <c r="H19" s="112">
        <f t="shared" si="0"/>
        <v>0</v>
      </c>
      <c r="I19" s="118"/>
    </row>
    <row r="20" spans="1:9" ht="15">
      <c r="A20" s="295" t="s">
        <v>87</v>
      </c>
      <c r="B20" s="295"/>
      <c r="C20" s="295"/>
      <c r="D20" s="295"/>
      <c r="E20" s="295"/>
      <c r="F20" s="295"/>
      <c r="G20" s="295"/>
      <c r="H20" s="88">
        <f>SUM(H14:H19)</f>
        <v>0</v>
      </c>
      <c r="I20" s="88">
        <f>SUM(I14:I19)</f>
        <v>0</v>
      </c>
    </row>
    <row r="21" spans="1:9" ht="15">
      <c r="A21" s="284" t="s">
        <v>88</v>
      </c>
      <c r="B21" s="284"/>
      <c r="C21" s="284"/>
      <c r="D21" s="284"/>
      <c r="E21" s="284"/>
      <c r="F21" s="284"/>
      <c r="G21" s="284"/>
      <c r="H21" s="284"/>
      <c r="I21" s="284"/>
    </row>
    <row r="22" spans="1:9" ht="17.25" customHeight="1">
      <c r="A22" s="300" t="s">
        <v>10</v>
      </c>
      <c r="B22" s="298" t="s">
        <v>73</v>
      </c>
      <c r="C22" s="321" t="s">
        <v>60</v>
      </c>
      <c r="D22" s="322"/>
      <c r="E22" s="293" t="s">
        <v>75</v>
      </c>
      <c r="F22" s="302"/>
      <c r="G22" s="302"/>
      <c r="H22" s="294"/>
      <c r="I22" s="298" t="s">
        <v>89</v>
      </c>
    </row>
    <row r="23" spans="1:9" ht="15">
      <c r="A23" s="301"/>
      <c r="B23" s="299"/>
      <c r="C23" s="323"/>
      <c r="D23" s="324"/>
      <c r="E23" s="293" t="s">
        <v>76</v>
      </c>
      <c r="F23" s="294"/>
      <c r="G23" s="293" t="s">
        <v>77</v>
      </c>
      <c r="H23" s="294"/>
      <c r="I23" s="299"/>
    </row>
    <row r="24" spans="1:9" ht="15">
      <c r="A24" s="113">
        <v>1</v>
      </c>
      <c r="B24" s="108">
        <v>2</v>
      </c>
      <c r="C24" s="315">
        <v>3</v>
      </c>
      <c r="D24" s="317"/>
      <c r="E24" s="320">
        <v>4</v>
      </c>
      <c r="F24" s="264"/>
      <c r="G24" s="320">
        <v>5</v>
      </c>
      <c r="H24" s="264"/>
      <c r="I24" s="108">
        <v>6</v>
      </c>
    </row>
    <row r="25" spans="1:9" ht="15">
      <c r="A25" s="109" t="s">
        <v>16</v>
      </c>
      <c r="B25" s="119"/>
      <c r="C25" s="314"/>
      <c r="D25" s="314"/>
      <c r="E25" s="267"/>
      <c r="F25" s="267"/>
      <c r="G25" s="267"/>
      <c r="H25" s="267"/>
      <c r="I25" s="110">
        <f>IF(sveukupnidohodak5=0,"",u416doh/sveukupnidohodak5)</f>
      </c>
    </row>
    <row r="26" spans="1:9" ht="15">
      <c r="A26" s="109" t="s">
        <v>17</v>
      </c>
      <c r="B26" s="119"/>
      <c r="C26" s="314"/>
      <c r="D26" s="314"/>
      <c r="E26" s="267"/>
      <c r="F26" s="267"/>
      <c r="G26" s="267"/>
      <c r="H26" s="267"/>
      <c r="I26" s="122">
        <f>IF(sveukupnidohodak5=0,"",u416doh/sveukupnidohodak5)</f>
      </c>
    </row>
    <row r="27" spans="1:9" ht="15">
      <c r="A27" s="109" t="s">
        <v>18</v>
      </c>
      <c r="B27" s="119"/>
      <c r="C27" s="314"/>
      <c r="D27" s="314"/>
      <c r="E27" s="267"/>
      <c r="F27" s="267"/>
      <c r="G27" s="267"/>
      <c r="H27" s="267"/>
      <c r="I27" s="122">
        <f>IF(sveukupnidohodak5=0,"",u416doh/sveukupnidohodak5)</f>
      </c>
    </row>
    <row r="28" spans="1:9" ht="15">
      <c r="A28" s="109" t="s">
        <v>27</v>
      </c>
      <c r="B28" s="119"/>
      <c r="C28" s="314"/>
      <c r="D28" s="314"/>
      <c r="E28" s="267"/>
      <c r="F28" s="267"/>
      <c r="G28" s="267"/>
      <c r="H28" s="267"/>
      <c r="I28" s="122">
        <f>IF(sveukupnidohodak5=0,"",u416doh/sveukupnidohodak5)</f>
      </c>
    </row>
    <row r="29" spans="1:9" ht="15">
      <c r="A29" s="330" t="s">
        <v>90</v>
      </c>
      <c r="B29" s="330"/>
      <c r="C29" s="327">
        <f>SUM(C25:D28)</f>
        <v>0</v>
      </c>
      <c r="D29" s="328"/>
      <c r="E29" s="327">
        <f>SUM(E25:F28)</f>
        <v>0</v>
      </c>
      <c r="F29" s="328"/>
      <c r="G29" s="327">
        <f>SUM(G25:H28)</f>
        <v>0</v>
      </c>
      <c r="H29" s="328"/>
      <c r="I29" s="111">
        <f>SUM(I25:I28)</f>
        <v>0</v>
      </c>
    </row>
    <row r="30" spans="1:9" ht="15">
      <c r="A30" s="114"/>
      <c r="B30" s="114"/>
      <c r="C30" s="115"/>
      <c r="D30" s="115"/>
      <c r="E30" s="115"/>
      <c r="F30" s="115"/>
      <c r="G30" s="115"/>
      <c r="H30" s="115"/>
      <c r="I30" s="115"/>
    </row>
    <row r="31" spans="1:9" ht="30.75" customHeight="1">
      <c r="A31" s="326" t="s">
        <v>91</v>
      </c>
      <c r="B31" s="326"/>
      <c r="C31" s="326"/>
      <c r="D31" s="325" t="s">
        <v>60</v>
      </c>
      <c r="E31" s="325"/>
      <c r="F31" s="325"/>
      <c r="G31" s="325" t="s">
        <v>75</v>
      </c>
      <c r="H31" s="325"/>
      <c r="I31" s="325"/>
    </row>
    <row r="32" spans="1:10" ht="15">
      <c r="A32" s="326"/>
      <c r="B32" s="326"/>
      <c r="C32" s="326"/>
      <c r="D32" s="325"/>
      <c r="E32" s="325"/>
      <c r="F32" s="325"/>
      <c r="G32" s="325" t="s">
        <v>76</v>
      </c>
      <c r="H32" s="325"/>
      <c r="I32" s="100" t="s">
        <v>77</v>
      </c>
      <c r="J32" s="80"/>
    </row>
    <row r="33" spans="1:9" ht="15">
      <c r="A33" s="326"/>
      <c r="B33" s="326"/>
      <c r="C33" s="326"/>
      <c r="D33" s="327">
        <f>C29+H20+C9+'Stranica 2'!D40:G40+'Stranica 2'!H31+'Stranica 2'!H20</f>
        <v>0</v>
      </c>
      <c r="E33" s="328"/>
      <c r="F33" s="328"/>
      <c r="G33" s="329">
        <f>u411por+u412por+u413tuz+u414tuz+u415por+u416tuz</f>
        <v>0</v>
      </c>
      <c r="H33" s="329"/>
      <c r="I33" s="116">
        <f>u416ino+u414ino+u413ino</f>
        <v>0</v>
      </c>
    </row>
    <row r="34" spans="1:9" ht="15">
      <c r="A34" s="80"/>
      <c r="B34" s="80"/>
      <c r="C34" s="80"/>
      <c r="D34" s="80"/>
      <c r="E34" s="80"/>
      <c r="F34" s="80"/>
      <c r="G34" s="80"/>
      <c r="H34" s="80"/>
      <c r="I34" s="80"/>
    </row>
    <row r="35" spans="1:9" ht="32.25" customHeight="1">
      <c r="A35" s="284" t="s">
        <v>92</v>
      </c>
      <c r="B35" s="284"/>
      <c r="C35" s="284"/>
      <c r="D35" s="284"/>
      <c r="E35" s="284"/>
      <c r="F35" s="284"/>
      <c r="G35" s="284"/>
      <c r="H35" s="284"/>
      <c r="I35" s="284"/>
    </row>
    <row r="36" spans="1:9" ht="29.25" customHeight="1">
      <c r="A36" s="101" t="s">
        <v>93</v>
      </c>
      <c r="B36" s="293" t="s">
        <v>94</v>
      </c>
      <c r="C36" s="294"/>
      <c r="D36" s="293" t="s">
        <v>95</v>
      </c>
      <c r="E36" s="302"/>
      <c r="F36" s="302"/>
      <c r="G36" s="294"/>
      <c r="H36" s="293" t="s">
        <v>96</v>
      </c>
      <c r="I36" s="294"/>
    </row>
    <row r="37" spans="1:9" ht="15">
      <c r="A37" s="108">
        <v>1</v>
      </c>
      <c r="B37" s="315">
        <v>2</v>
      </c>
      <c r="C37" s="317"/>
      <c r="D37" s="315">
        <v>3</v>
      </c>
      <c r="E37" s="316"/>
      <c r="F37" s="316"/>
      <c r="G37" s="317"/>
      <c r="H37" s="315">
        <v>4</v>
      </c>
      <c r="I37" s="317"/>
    </row>
    <row r="38" spans="1:10" ht="15">
      <c r="A38" s="77" t="s">
        <v>16</v>
      </c>
      <c r="B38" s="331"/>
      <c r="C38" s="332"/>
      <c r="D38" s="267"/>
      <c r="E38" s="267"/>
      <c r="F38" s="267"/>
      <c r="G38" s="267"/>
      <c r="H38" s="333">
        <f>IF(sveukupnidohodak5=0,"",D38/sveukupnidohodak5)</f>
      </c>
      <c r="I38" s="333"/>
      <c r="J38" s="117"/>
    </row>
    <row r="39" spans="1:10" ht="15">
      <c r="A39" s="77" t="s">
        <v>17</v>
      </c>
      <c r="B39" s="331"/>
      <c r="C39" s="332"/>
      <c r="D39" s="267"/>
      <c r="E39" s="267"/>
      <c r="F39" s="267"/>
      <c r="G39" s="267"/>
      <c r="H39" s="333">
        <f>IF(sveukupnidohodak5=0,"",D39/sveukupnidohodak5)</f>
      </c>
      <c r="I39" s="333"/>
      <c r="J39" s="117"/>
    </row>
    <row r="40" spans="1:10" ht="15">
      <c r="A40" s="77" t="s">
        <v>18</v>
      </c>
      <c r="B40" s="331"/>
      <c r="C40" s="332"/>
      <c r="D40" s="267"/>
      <c r="E40" s="267"/>
      <c r="F40" s="267"/>
      <c r="G40" s="267"/>
      <c r="H40" s="333">
        <f>IF(sveukupnidohodak5=0,"",D40/sveukupnidohodak5)</f>
      </c>
      <c r="I40" s="333"/>
      <c r="J40" s="117"/>
    </row>
    <row r="42" spans="1:5" ht="50.25" customHeight="1">
      <c r="A42" s="334" t="s">
        <v>120</v>
      </c>
      <c r="B42" s="334"/>
      <c r="C42" s="334"/>
      <c r="D42" s="334"/>
      <c r="E42" s="334"/>
    </row>
    <row r="43" spans="1:9" ht="15">
      <c r="A43" s="288"/>
      <c r="B43" s="288"/>
      <c r="C43" s="288"/>
      <c r="D43" s="288"/>
      <c r="E43" s="288"/>
      <c r="F43" s="288"/>
      <c r="G43" s="288"/>
      <c r="H43" s="288"/>
      <c r="I43" s="288"/>
    </row>
    <row r="44" spans="1:9" ht="15">
      <c r="A44" s="288"/>
      <c r="B44" s="288"/>
      <c r="C44" s="288"/>
      <c r="D44" s="288"/>
      <c r="E44" s="288"/>
      <c r="F44" s="288"/>
      <c r="G44" s="288"/>
      <c r="H44" s="288"/>
      <c r="I44" s="288"/>
    </row>
  </sheetData>
  <sheetProtection sheet="1" formatCells="0" formatColumns="0" formatRows="0" insertColumns="0" insertRows="0" insertHyperlinks="0" deleteColumns="0" deleteRows="0" sort="0" autoFilter="0" pivotTables="0"/>
  <mergeCells count="94">
    <mergeCell ref="A43:I43"/>
    <mergeCell ref="A44:I44"/>
    <mergeCell ref="H37:I37"/>
    <mergeCell ref="H38:I38"/>
    <mergeCell ref="H39:I39"/>
    <mergeCell ref="H40:I40"/>
    <mergeCell ref="A42:E42"/>
    <mergeCell ref="B37:C37"/>
    <mergeCell ref="B38:C38"/>
    <mergeCell ref="B39:C39"/>
    <mergeCell ref="B40:C40"/>
    <mergeCell ref="D37:G37"/>
    <mergeCell ref="D38:G38"/>
    <mergeCell ref="D39:G39"/>
    <mergeCell ref="D40:G40"/>
    <mergeCell ref="A35:I35"/>
    <mergeCell ref="B36:C36"/>
    <mergeCell ref="H36:I36"/>
    <mergeCell ref="D36:G36"/>
    <mergeCell ref="G27:H27"/>
    <mergeCell ref="G28:H28"/>
    <mergeCell ref="A29:B29"/>
    <mergeCell ref="C29:D29"/>
    <mergeCell ref="E29:F29"/>
    <mergeCell ref="G29:H29"/>
    <mergeCell ref="C27:D27"/>
    <mergeCell ref="C28:D28"/>
    <mergeCell ref="E27:F27"/>
    <mergeCell ref="E28:F28"/>
    <mergeCell ref="G32:H32"/>
    <mergeCell ref="A31:C33"/>
    <mergeCell ref="D33:F33"/>
    <mergeCell ref="D31:F32"/>
    <mergeCell ref="G31:I31"/>
    <mergeCell ref="G33:H33"/>
    <mergeCell ref="C26:D26"/>
    <mergeCell ref="A21:I21"/>
    <mergeCell ref="A22:A23"/>
    <mergeCell ref="B22:B23"/>
    <mergeCell ref="I22:I23"/>
    <mergeCell ref="E22:H22"/>
    <mergeCell ref="E23:F23"/>
    <mergeCell ref="C22:D23"/>
    <mergeCell ref="G23:H23"/>
    <mergeCell ref="G24:H24"/>
    <mergeCell ref="G25:H25"/>
    <mergeCell ref="E24:F24"/>
    <mergeCell ref="E25:F25"/>
    <mergeCell ref="E26:F26"/>
    <mergeCell ref="G26:H26"/>
    <mergeCell ref="B19:D19"/>
    <mergeCell ref="E19:F19"/>
    <mergeCell ref="A20:G20"/>
    <mergeCell ref="C24:D24"/>
    <mergeCell ref="C25:D25"/>
    <mergeCell ref="B16:D16"/>
    <mergeCell ref="E16:F16"/>
    <mergeCell ref="B17:D17"/>
    <mergeCell ref="E17:F17"/>
    <mergeCell ref="B18:D18"/>
    <mergeCell ref="E18:F18"/>
    <mergeCell ref="B15:D15"/>
    <mergeCell ref="E15:F15"/>
    <mergeCell ref="D4:F4"/>
    <mergeCell ref="G4:H4"/>
    <mergeCell ref="D5:F5"/>
    <mergeCell ref="G7:H7"/>
    <mergeCell ref="B14:D14"/>
    <mergeCell ref="E14:F14"/>
    <mergeCell ref="E13:F13"/>
    <mergeCell ref="B13:D13"/>
    <mergeCell ref="E11:F12"/>
    <mergeCell ref="A10:I10"/>
    <mergeCell ref="A11:A12"/>
    <mergeCell ref="B11:D12"/>
    <mergeCell ref="H11:H12"/>
    <mergeCell ref="I11:I12"/>
    <mergeCell ref="G9:H9"/>
    <mergeCell ref="D9:F9"/>
    <mergeCell ref="A9:B9"/>
    <mergeCell ref="G11:G12"/>
    <mergeCell ref="A1:I1"/>
    <mergeCell ref="B2:B3"/>
    <mergeCell ref="A2:A3"/>
    <mergeCell ref="C2:C3"/>
    <mergeCell ref="D2:H2"/>
    <mergeCell ref="D3:F3"/>
    <mergeCell ref="G3:H3"/>
    <mergeCell ref="D7:F7"/>
    <mergeCell ref="D8:F8"/>
    <mergeCell ref="G5:H5"/>
    <mergeCell ref="G6:H6"/>
    <mergeCell ref="D6:F6"/>
    <mergeCell ref="G8:H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headerFooter>
    <oddFooter>&amp;LHRVATSKA OBRTNIČKA KOMORA&amp;CRadimo s Vama, za Vas.&amp;R&amp;P/9</oddFooter>
  </headerFooter>
  <rowBreaks count="1" manualBreakCount="1">
    <brk id="30" max="255" man="1"/>
  </rowBreaks>
  <colBreaks count="1" manualBreakCount="1">
    <brk id="7" max="65535" man="1"/>
  </colBreaks>
  <ignoredErrors>
    <ignoredError sqref="C9 I9 I29"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selection activeCell="H15" sqref="H15"/>
    </sheetView>
  </sheetViews>
  <sheetFormatPr defaultColWidth="9.140625" defaultRowHeight="15"/>
  <cols>
    <col min="1" max="1" width="3.00390625" style="50" customWidth="1"/>
    <col min="2" max="2" width="24.57421875" style="50" customWidth="1"/>
    <col min="3" max="3" width="13.00390625" style="50" customWidth="1"/>
    <col min="4" max="4" width="5.7109375" style="50" customWidth="1"/>
    <col min="5" max="5" width="5.140625" style="50" customWidth="1"/>
    <col min="6" max="6" width="11.421875" style="50" customWidth="1"/>
    <col min="7" max="7" width="12.28125" style="50" customWidth="1"/>
    <col min="8" max="8" width="16.8515625" style="50" customWidth="1"/>
    <col min="9" max="9" width="13.140625" style="50" customWidth="1"/>
    <col min="10" max="16384" width="9.140625" style="50" customWidth="1"/>
  </cols>
  <sheetData>
    <row r="1" spans="1:9" ht="15">
      <c r="A1" s="335" t="s">
        <v>65</v>
      </c>
      <c r="B1" s="335"/>
      <c r="C1" s="335"/>
      <c r="D1" s="335"/>
      <c r="E1" s="335"/>
      <c r="F1" s="335"/>
      <c r="G1" s="335"/>
      <c r="H1" s="335"/>
      <c r="I1" s="335"/>
    </row>
    <row r="2" spans="1:9" ht="15">
      <c r="A2" s="263"/>
      <c r="B2" s="263"/>
      <c r="C2" s="263"/>
      <c r="D2" s="263"/>
      <c r="E2" s="263"/>
      <c r="F2" s="263"/>
      <c r="G2" s="263"/>
      <c r="H2" s="263"/>
      <c r="I2" s="263"/>
    </row>
    <row r="3" spans="1:9" ht="15">
      <c r="A3" s="284" t="s">
        <v>97</v>
      </c>
      <c r="B3" s="284"/>
      <c r="C3" s="284"/>
      <c r="D3" s="284"/>
      <c r="E3" s="284"/>
      <c r="F3" s="284"/>
      <c r="G3" s="284"/>
      <c r="H3" s="284"/>
      <c r="I3" s="284"/>
    </row>
    <row r="4" spans="1:9" ht="60">
      <c r="A4" s="99" t="s">
        <v>98</v>
      </c>
      <c r="B4" s="325" t="s">
        <v>101</v>
      </c>
      <c r="C4" s="325"/>
      <c r="D4" s="325" t="s">
        <v>102</v>
      </c>
      <c r="E4" s="325"/>
      <c r="F4" s="100" t="s">
        <v>103</v>
      </c>
      <c r="G4" s="101" t="s">
        <v>104</v>
      </c>
      <c r="H4" s="100" t="s">
        <v>60</v>
      </c>
      <c r="I4" s="101" t="s">
        <v>105</v>
      </c>
    </row>
    <row r="5" spans="1:9" ht="15">
      <c r="A5" s="102">
        <v>1</v>
      </c>
      <c r="B5" s="336">
        <v>2</v>
      </c>
      <c r="C5" s="337"/>
      <c r="D5" s="336">
        <v>3</v>
      </c>
      <c r="E5" s="337"/>
      <c r="F5" s="102">
        <v>4</v>
      </c>
      <c r="G5" s="102">
        <v>5</v>
      </c>
      <c r="H5" s="102" t="s">
        <v>106</v>
      </c>
      <c r="I5" s="102">
        <v>7</v>
      </c>
    </row>
    <row r="6" spans="1:9" ht="15">
      <c r="A6" s="103" t="s">
        <v>16</v>
      </c>
      <c r="B6" s="338" t="s">
        <v>107</v>
      </c>
      <c r="C6" s="339"/>
      <c r="D6" s="267"/>
      <c r="E6" s="267"/>
      <c r="F6" s="98"/>
      <c r="G6" s="98"/>
      <c r="H6" s="87">
        <f>D6-F6-G6</f>
        <v>0</v>
      </c>
      <c r="I6" s="98"/>
    </row>
    <row r="7" spans="1:9" ht="15">
      <c r="A7" s="103" t="s">
        <v>17</v>
      </c>
      <c r="B7" s="338" t="s">
        <v>108</v>
      </c>
      <c r="C7" s="339"/>
      <c r="D7" s="267"/>
      <c r="E7" s="267"/>
      <c r="F7" s="98"/>
      <c r="G7" s="98"/>
      <c r="H7" s="87">
        <f aca="true" t="shared" si="0" ref="H7:H14">D7-F7-G7</f>
        <v>0</v>
      </c>
      <c r="I7" s="98"/>
    </row>
    <row r="8" spans="1:9" ht="48.75" customHeight="1">
      <c r="A8" s="103" t="s">
        <v>18</v>
      </c>
      <c r="B8" s="340" t="s">
        <v>119</v>
      </c>
      <c r="C8" s="341"/>
      <c r="D8" s="267"/>
      <c r="E8" s="267"/>
      <c r="F8" s="98"/>
      <c r="G8" s="98"/>
      <c r="H8" s="87">
        <f t="shared" si="0"/>
        <v>0</v>
      </c>
      <c r="I8" s="98"/>
    </row>
    <row r="9" spans="1:9" ht="23.25" customHeight="1">
      <c r="A9" s="103" t="s">
        <v>27</v>
      </c>
      <c r="B9" s="342" t="s">
        <v>109</v>
      </c>
      <c r="C9" s="339"/>
      <c r="D9" s="267"/>
      <c r="E9" s="267"/>
      <c r="F9" s="98"/>
      <c r="G9" s="98"/>
      <c r="H9" s="87">
        <f t="shared" si="0"/>
        <v>0</v>
      </c>
      <c r="I9" s="98"/>
    </row>
    <row r="10" spans="1:9" ht="29.25" customHeight="1">
      <c r="A10" s="103" t="s">
        <v>28</v>
      </c>
      <c r="B10" s="342" t="s">
        <v>110</v>
      </c>
      <c r="C10" s="339"/>
      <c r="D10" s="267"/>
      <c r="E10" s="267"/>
      <c r="F10" s="98"/>
      <c r="G10" s="98"/>
      <c r="H10" s="87">
        <f t="shared" si="0"/>
        <v>0</v>
      </c>
      <c r="I10" s="98"/>
    </row>
    <row r="11" spans="1:9" ht="38.25" customHeight="1">
      <c r="A11" s="103" t="s">
        <v>29</v>
      </c>
      <c r="B11" s="342" t="s">
        <v>111</v>
      </c>
      <c r="C11" s="339"/>
      <c r="D11" s="267"/>
      <c r="E11" s="267"/>
      <c r="F11" s="98"/>
      <c r="G11" s="98"/>
      <c r="H11" s="87">
        <f t="shared" si="0"/>
        <v>0</v>
      </c>
      <c r="I11" s="98"/>
    </row>
    <row r="12" spans="1:9" ht="43.5" customHeight="1">
      <c r="A12" s="103" t="s">
        <v>30</v>
      </c>
      <c r="B12" s="342" t="s">
        <v>112</v>
      </c>
      <c r="C12" s="339"/>
      <c r="D12" s="267"/>
      <c r="E12" s="267"/>
      <c r="F12" s="98"/>
      <c r="G12" s="98"/>
      <c r="H12" s="87">
        <f t="shared" si="0"/>
        <v>0</v>
      </c>
      <c r="I12" s="98"/>
    </row>
    <row r="13" spans="1:9" ht="30" customHeight="1">
      <c r="A13" s="103" t="s">
        <v>99</v>
      </c>
      <c r="B13" s="342" t="s">
        <v>113</v>
      </c>
      <c r="C13" s="339"/>
      <c r="D13" s="267"/>
      <c r="E13" s="267"/>
      <c r="F13" s="98"/>
      <c r="G13" s="98"/>
      <c r="H13" s="87">
        <f t="shared" si="0"/>
        <v>0</v>
      </c>
      <c r="I13" s="98"/>
    </row>
    <row r="14" spans="1:9" ht="15">
      <c r="A14" s="103" t="s">
        <v>100</v>
      </c>
      <c r="B14" s="338" t="s">
        <v>114</v>
      </c>
      <c r="C14" s="339"/>
      <c r="D14" s="267"/>
      <c r="E14" s="267"/>
      <c r="F14" s="98"/>
      <c r="G14" s="98"/>
      <c r="H14" s="87">
        <f t="shared" si="0"/>
        <v>0</v>
      </c>
      <c r="I14" s="98"/>
    </row>
    <row r="15" spans="1:9" ht="15">
      <c r="A15" s="343" t="s">
        <v>115</v>
      </c>
      <c r="B15" s="343"/>
      <c r="C15" s="343"/>
      <c r="D15" s="343"/>
      <c r="E15" s="343"/>
      <c r="F15" s="343"/>
      <c r="G15" s="343"/>
      <c r="H15" s="104">
        <f>SUM(H6:H14)</f>
        <v>0</v>
      </c>
      <c r="I15" s="104">
        <f>SUM(I6:I14)</f>
        <v>0</v>
      </c>
    </row>
    <row r="16" spans="1:9" ht="15">
      <c r="A16" s="263"/>
      <c r="B16" s="263"/>
      <c r="C16" s="263"/>
      <c r="D16" s="263"/>
      <c r="E16" s="263"/>
      <c r="F16" s="263"/>
      <c r="G16" s="263"/>
      <c r="H16" s="263"/>
      <c r="I16" s="263"/>
    </row>
    <row r="17" spans="1:9" ht="15">
      <c r="A17" s="344" t="s">
        <v>116</v>
      </c>
      <c r="B17" s="344"/>
      <c r="C17" s="344"/>
      <c r="D17" s="344"/>
      <c r="E17" s="344"/>
      <c r="F17" s="344"/>
      <c r="G17" s="344"/>
      <c r="H17" s="344"/>
      <c r="I17" s="344"/>
    </row>
    <row r="18" spans="1:9" ht="24.75" customHeight="1">
      <c r="A18" s="345" t="s">
        <v>98</v>
      </c>
      <c r="B18" s="298" t="s">
        <v>73</v>
      </c>
      <c r="C18" s="321" t="s">
        <v>60</v>
      </c>
      <c r="D18" s="347"/>
      <c r="E18" s="322"/>
      <c r="F18" s="293" t="s">
        <v>75</v>
      </c>
      <c r="G18" s="302"/>
      <c r="H18" s="302"/>
      <c r="I18" s="294"/>
    </row>
    <row r="19" spans="1:9" ht="15">
      <c r="A19" s="346"/>
      <c r="B19" s="299"/>
      <c r="C19" s="323"/>
      <c r="D19" s="348"/>
      <c r="E19" s="324"/>
      <c r="F19" s="293" t="s">
        <v>76</v>
      </c>
      <c r="G19" s="294"/>
      <c r="H19" s="293" t="s">
        <v>77</v>
      </c>
      <c r="I19" s="294"/>
    </row>
    <row r="20" spans="1:9" ht="15">
      <c r="A20" s="77">
        <v>1</v>
      </c>
      <c r="B20" s="102">
        <v>2</v>
      </c>
      <c r="C20" s="336">
        <v>3</v>
      </c>
      <c r="D20" s="349"/>
      <c r="E20" s="337"/>
      <c r="F20" s="336">
        <v>4</v>
      </c>
      <c r="G20" s="337"/>
      <c r="H20" s="336">
        <v>5</v>
      </c>
      <c r="I20" s="337"/>
    </row>
    <row r="21" spans="1:9" ht="15">
      <c r="A21" s="77" t="s">
        <v>16</v>
      </c>
      <c r="B21" s="106"/>
      <c r="C21" s="267"/>
      <c r="D21" s="267"/>
      <c r="E21" s="267"/>
      <c r="F21" s="267"/>
      <c r="G21" s="267"/>
      <c r="H21" s="267"/>
      <c r="I21" s="267"/>
    </row>
    <row r="22" spans="1:9" ht="15">
      <c r="A22" s="77" t="s">
        <v>17</v>
      </c>
      <c r="B22" s="106"/>
      <c r="C22" s="267"/>
      <c r="D22" s="267"/>
      <c r="E22" s="267"/>
      <c r="F22" s="267"/>
      <c r="G22" s="267"/>
      <c r="H22" s="267"/>
      <c r="I22" s="267"/>
    </row>
    <row r="23" spans="1:9" ht="15">
      <c r="A23" s="77" t="s">
        <v>18</v>
      </c>
      <c r="B23" s="106"/>
      <c r="C23" s="267"/>
      <c r="D23" s="267"/>
      <c r="E23" s="267"/>
      <c r="F23" s="267"/>
      <c r="G23" s="267"/>
      <c r="H23" s="267"/>
      <c r="I23" s="267"/>
    </row>
    <row r="24" spans="1:9" ht="15">
      <c r="A24" s="77" t="s">
        <v>27</v>
      </c>
      <c r="B24" s="106"/>
      <c r="C24" s="267"/>
      <c r="D24" s="267"/>
      <c r="E24" s="267"/>
      <c r="F24" s="267"/>
      <c r="G24" s="267"/>
      <c r="H24" s="267"/>
      <c r="I24" s="267"/>
    </row>
    <row r="25" spans="1:9" ht="15">
      <c r="A25" s="77" t="s">
        <v>28</v>
      </c>
      <c r="B25" s="106"/>
      <c r="C25" s="267"/>
      <c r="D25" s="267"/>
      <c r="E25" s="267"/>
      <c r="F25" s="267"/>
      <c r="G25" s="267"/>
      <c r="H25" s="267"/>
      <c r="I25" s="267"/>
    </row>
    <row r="26" spans="1:9" ht="15">
      <c r="A26" s="77" t="s">
        <v>29</v>
      </c>
      <c r="B26" s="106"/>
      <c r="C26" s="267"/>
      <c r="D26" s="267"/>
      <c r="E26" s="267"/>
      <c r="F26" s="267"/>
      <c r="G26" s="267"/>
      <c r="H26" s="267"/>
      <c r="I26" s="267"/>
    </row>
    <row r="27" spans="1:9" ht="15">
      <c r="A27" s="295" t="s">
        <v>117</v>
      </c>
      <c r="B27" s="350"/>
      <c r="C27" s="327">
        <f>SUM(C21:E26)</f>
        <v>0</v>
      </c>
      <c r="D27" s="328"/>
      <c r="E27" s="328"/>
      <c r="F27" s="327">
        <f>SUM(F21:G26)</f>
        <v>0</v>
      </c>
      <c r="G27" s="328"/>
      <c r="H27" s="327">
        <f>SUM(H21:I26)</f>
        <v>0</v>
      </c>
      <c r="I27" s="328"/>
    </row>
    <row r="28" spans="1:9" ht="15">
      <c r="A28" s="320"/>
      <c r="B28" s="263"/>
      <c r="C28" s="263"/>
      <c r="D28" s="263"/>
      <c r="E28" s="263"/>
      <c r="F28" s="263"/>
      <c r="G28" s="263"/>
      <c r="H28" s="263"/>
      <c r="I28" s="264"/>
    </row>
    <row r="29" spans="1:9" ht="15">
      <c r="A29" s="284" t="s">
        <v>118</v>
      </c>
      <c r="B29" s="284"/>
      <c r="C29" s="284"/>
      <c r="D29" s="284"/>
      <c r="E29" s="284"/>
      <c r="F29" s="284" t="s">
        <v>60</v>
      </c>
      <c r="G29" s="284"/>
      <c r="H29" s="284" t="s">
        <v>75</v>
      </c>
      <c r="I29" s="284"/>
    </row>
    <row r="30" spans="1:9" ht="15">
      <c r="A30" s="284"/>
      <c r="B30" s="284"/>
      <c r="C30" s="284"/>
      <c r="D30" s="284"/>
      <c r="E30" s="284"/>
      <c r="F30" s="284"/>
      <c r="G30" s="284"/>
      <c r="H30" s="105" t="s">
        <v>76</v>
      </c>
      <c r="I30" s="105" t="s">
        <v>77</v>
      </c>
    </row>
    <row r="31" spans="1:9" ht="15">
      <c r="A31" s="352"/>
      <c r="B31" s="352"/>
      <c r="C31" s="352"/>
      <c r="D31" s="352"/>
      <c r="E31" s="352"/>
      <c r="F31" s="353">
        <f>H15+C27</f>
        <v>0</v>
      </c>
      <c r="G31" s="353"/>
      <c r="H31" s="87">
        <f>u421por+u422tuz</f>
        <v>0</v>
      </c>
      <c r="I31" s="87">
        <f>u422ino</f>
        <v>0</v>
      </c>
    </row>
    <row r="32" spans="1:9" ht="15">
      <c r="A32" s="78"/>
      <c r="B32" s="78"/>
      <c r="C32" s="78"/>
      <c r="D32" s="78"/>
      <c r="E32" s="78"/>
      <c r="F32" s="78"/>
      <c r="G32" s="78"/>
      <c r="H32" s="78"/>
      <c r="I32" s="78"/>
    </row>
    <row r="33" spans="1:9" ht="15">
      <c r="A33" s="351"/>
      <c r="B33" s="351"/>
      <c r="C33" s="351"/>
      <c r="D33" s="351"/>
      <c r="E33" s="351"/>
      <c r="F33" s="351"/>
      <c r="G33" s="351"/>
      <c r="H33" s="351"/>
      <c r="I33" s="351"/>
    </row>
    <row r="34" spans="1:9" ht="15">
      <c r="A34" s="351"/>
      <c r="B34" s="351"/>
      <c r="C34" s="351"/>
      <c r="D34" s="351"/>
      <c r="E34" s="351"/>
      <c r="F34" s="351"/>
      <c r="G34" s="351"/>
      <c r="H34" s="351"/>
      <c r="I34" s="351"/>
    </row>
    <row r="35" spans="1:9" ht="15">
      <c r="A35" s="80"/>
      <c r="B35" s="80"/>
      <c r="C35" s="80"/>
      <c r="D35" s="80"/>
      <c r="E35" s="80"/>
      <c r="F35" s="80"/>
      <c r="G35" s="80"/>
      <c r="H35" s="80"/>
      <c r="I35" s="80"/>
    </row>
    <row r="36" spans="1:9" ht="15">
      <c r="A36" s="80"/>
      <c r="B36" s="80"/>
      <c r="C36" s="80"/>
      <c r="D36" s="80"/>
      <c r="E36" s="80"/>
      <c r="F36" s="80"/>
      <c r="G36" s="80"/>
      <c r="H36" s="80"/>
      <c r="I36" s="80"/>
    </row>
    <row r="37" spans="1:9" ht="15">
      <c r="A37" s="80"/>
      <c r="B37" s="80"/>
      <c r="C37" s="80"/>
      <c r="D37" s="80"/>
      <c r="E37" s="80"/>
      <c r="F37" s="80"/>
      <c r="G37" s="80"/>
      <c r="H37" s="80"/>
      <c r="I37" s="80"/>
    </row>
    <row r="38" spans="1:9" ht="15">
      <c r="A38" s="80"/>
      <c r="B38" s="80"/>
      <c r="C38" s="80"/>
      <c r="D38" s="80"/>
      <c r="E38" s="80"/>
      <c r="F38" s="80"/>
      <c r="G38" s="80"/>
      <c r="H38" s="80"/>
      <c r="I38" s="80"/>
    </row>
    <row r="39" spans="1:9" ht="15">
      <c r="A39" s="80"/>
      <c r="B39" s="80"/>
      <c r="C39" s="80"/>
      <c r="D39" s="80"/>
      <c r="E39" s="80"/>
      <c r="F39" s="80"/>
      <c r="G39" s="80"/>
      <c r="H39" s="80"/>
      <c r="I39" s="80"/>
    </row>
  </sheetData>
  <sheetProtection sheet="1" formatCells="0" formatColumns="0" formatRows="0" insertColumns="0" insertRows="0" insertHyperlinks="0" deleteColumns="0" deleteRows="0" sort="0" autoFilter="0" pivotTables="0"/>
  <mergeCells count="66">
    <mergeCell ref="A33:I33"/>
    <mergeCell ref="A34:I34"/>
    <mergeCell ref="H29:I29"/>
    <mergeCell ref="F27:G27"/>
    <mergeCell ref="H27:I27"/>
    <mergeCell ref="A28:I28"/>
    <mergeCell ref="A29:E31"/>
    <mergeCell ref="F31:G31"/>
    <mergeCell ref="F29:G30"/>
    <mergeCell ref="C23:E23"/>
    <mergeCell ref="C24:E24"/>
    <mergeCell ref="C25:E25"/>
    <mergeCell ref="C26:E26"/>
    <mergeCell ref="A27:B27"/>
    <mergeCell ref="C27:E27"/>
    <mergeCell ref="F23:G23"/>
    <mergeCell ref="F24:G24"/>
    <mergeCell ref="F25:G25"/>
    <mergeCell ref="F26:G26"/>
    <mergeCell ref="H26:I26"/>
    <mergeCell ref="H23:I23"/>
    <mergeCell ref="H24:I24"/>
    <mergeCell ref="H25:I25"/>
    <mergeCell ref="C20:E20"/>
    <mergeCell ref="F20:G20"/>
    <mergeCell ref="H20:I20"/>
    <mergeCell ref="F21:G21"/>
    <mergeCell ref="F22:G22"/>
    <mergeCell ref="C21:E21"/>
    <mergeCell ref="C22:E22"/>
    <mergeCell ref="H21:I21"/>
    <mergeCell ref="H22:I22"/>
    <mergeCell ref="A15:G15"/>
    <mergeCell ref="A17:I17"/>
    <mergeCell ref="A18:A19"/>
    <mergeCell ref="F18:I18"/>
    <mergeCell ref="C18:E19"/>
    <mergeCell ref="B18:B19"/>
    <mergeCell ref="F19:G19"/>
    <mergeCell ref="H19:I19"/>
    <mergeCell ref="A16:I16"/>
    <mergeCell ref="B12:C12"/>
    <mergeCell ref="D12:E12"/>
    <mergeCell ref="B13:C13"/>
    <mergeCell ref="D13:E13"/>
    <mergeCell ref="B14:C14"/>
    <mergeCell ref="D14:E14"/>
    <mergeCell ref="B9:C9"/>
    <mergeCell ref="D9:E9"/>
    <mergeCell ref="B10:C10"/>
    <mergeCell ref="D10:E10"/>
    <mergeCell ref="B11:C11"/>
    <mergeCell ref="D11:E11"/>
    <mergeCell ref="B6:C6"/>
    <mergeCell ref="D6:E6"/>
    <mergeCell ref="B7:C7"/>
    <mergeCell ref="D7:E7"/>
    <mergeCell ref="B8:C8"/>
    <mergeCell ref="D8:E8"/>
    <mergeCell ref="A1:I1"/>
    <mergeCell ref="A3:I3"/>
    <mergeCell ref="B4:C4"/>
    <mergeCell ref="D4:E4"/>
    <mergeCell ref="D5:E5"/>
    <mergeCell ref="B5:C5"/>
    <mergeCell ref="A2:I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headerFooter>
    <oddFooter>&amp;LHRVATSKA OBRTNIČKA KOMORA&amp;CRadimo s Vama, za Vas.&amp;R&amp;P/9</oddFooter>
  </headerFooter>
  <rowBreaks count="1" manualBreakCount="1">
    <brk id="30" max="255" man="1"/>
  </rowBreaks>
  <colBreaks count="1" manualBreakCount="1">
    <brk id="7" max="65535" man="1"/>
  </colBreaks>
  <ignoredErrors>
    <ignoredError sqref="I15"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M139"/>
  <sheetViews>
    <sheetView zoomScalePageLayoutView="0" workbookViewId="0" topLeftCell="A1">
      <selection activeCell="B12" sqref="B12:C12"/>
    </sheetView>
  </sheetViews>
  <sheetFormatPr defaultColWidth="9.140625" defaultRowHeight="15"/>
  <cols>
    <col min="1" max="1" width="2.8515625" style="2" customWidth="1"/>
    <col min="2" max="2" width="4.140625" style="2" customWidth="1"/>
    <col min="3" max="3" width="9.7109375" style="2" customWidth="1"/>
    <col min="4" max="4" width="15.421875" style="2" customWidth="1"/>
    <col min="5" max="5" width="17.7109375" style="2" customWidth="1"/>
    <col min="6" max="6" width="17.140625" style="2" customWidth="1"/>
    <col min="7" max="7" width="12.57421875" style="2" customWidth="1"/>
    <col min="8" max="8" width="6.7109375" style="2" customWidth="1"/>
    <col min="9" max="9" width="5.7109375" style="2" customWidth="1"/>
    <col min="10" max="10" width="12.28125" style="2" customWidth="1"/>
    <col min="11" max="11" width="8.421875" style="2" customWidth="1"/>
    <col min="12" max="16384" width="9.140625" style="2" customWidth="1"/>
  </cols>
  <sheetData>
    <row r="1" spans="10:11" s="12" customFormat="1" ht="12.75">
      <c r="J1" s="13" t="s">
        <v>121</v>
      </c>
      <c r="K1" s="82"/>
    </row>
    <row r="2" spans="1:11" ht="37.5" customHeight="1">
      <c r="A2" s="273" t="s">
        <v>145</v>
      </c>
      <c r="B2" s="400"/>
      <c r="C2" s="400"/>
      <c r="D2" s="400"/>
      <c r="E2" s="400"/>
      <c r="F2" s="400"/>
      <c r="G2" s="400"/>
      <c r="H2" s="400"/>
      <c r="I2" s="400"/>
      <c r="J2" s="400"/>
      <c r="K2" s="401"/>
    </row>
    <row r="3" spans="1:11" ht="15" customHeight="1">
      <c r="A3" s="387" t="s">
        <v>146</v>
      </c>
      <c r="B3" s="388"/>
      <c r="C3" s="388"/>
      <c r="D3" s="389"/>
      <c r="E3" s="402" t="s">
        <v>36</v>
      </c>
      <c r="F3" s="403"/>
      <c r="G3" s="403"/>
      <c r="H3" s="403"/>
      <c r="I3" s="403"/>
      <c r="J3" s="403"/>
      <c r="K3" s="404"/>
    </row>
    <row r="4" spans="1:11" s="83" customFormat="1" ht="15.75" customHeight="1">
      <c r="A4" s="270" t="s">
        <v>148</v>
      </c>
      <c r="B4" s="271"/>
      <c r="C4" s="271"/>
      <c r="D4" s="271"/>
      <c r="E4" s="271"/>
      <c r="F4" s="271"/>
      <c r="G4" s="271"/>
      <c r="H4" s="271"/>
      <c r="I4" s="271"/>
      <c r="J4" s="271"/>
      <c r="K4" s="272"/>
    </row>
    <row r="5" spans="1:11" s="83" customFormat="1" ht="15.75" customHeight="1">
      <c r="A5" s="270" t="s">
        <v>147</v>
      </c>
      <c r="B5" s="271"/>
      <c r="C5" s="271"/>
      <c r="D5" s="271"/>
      <c r="E5" s="271"/>
      <c r="F5" s="271"/>
      <c r="G5" s="271"/>
      <c r="H5" s="271"/>
      <c r="I5" s="271"/>
      <c r="J5" s="271"/>
      <c r="K5" s="272"/>
    </row>
    <row r="6" spans="1:11" s="24" customFormat="1" ht="12.75" customHeight="1">
      <c r="A6" s="252" t="s">
        <v>10</v>
      </c>
      <c r="B6" s="393" t="s">
        <v>122</v>
      </c>
      <c r="C6" s="394"/>
      <c r="D6" s="14" t="s">
        <v>123</v>
      </c>
      <c r="E6" s="390" t="s">
        <v>124</v>
      </c>
      <c r="F6" s="391"/>
      <c r="G6" s="385" t="s">
        <v>125</v>
      </c>
      <c r="H6" s="248" t="s">
        <v>126</v>
      </c>
      <c r="I6" s="249"/>
      <c r="J6" s="248" t="s">
        <v>75</v>
      </c>
      <c r="K6" s="249"/>
    </row>
    <row r="7" spans="1:11" s="24" customFormat="1" ht="12.75" customHeight="1">
      <c r="A7" s="392"/>
      <c r="B7" s="395"/>
      <c r="C7" s="396"/>
      <c r="D7" s="15" t="s">
        <v>127</v>
      </c>
      <c r="E7" s="14" t="s">
        <v>128</v>
      </c>
      <c r="F7" s="405" t="s">
        <v>129</v>
      </c>
      <c r="G7" s="386"/>
      <c r="H7" s="383"/>
      <c r="I7" s="384"/>
      <c r="J7" s="383"/>
      <c r="K7" s="384"/>
    </row>
    <row r="8" spans="1:11" s="24" customFormat="1" ht="12.75" customHeight="1">
      <c r="A8" s="392"/>
      <c r="B8" s="395"/>
      <c r="C8" s="396"/>
      <c r="D8" s="15" t="s">
        <v>130</v>
      </c>
      <c r="E8" s="15" t="s">
        <v>131</v>
      </c>
      <c r="F8" s="406"/>
      <c r="G8" s="386"/>
      <c r="H8" s="383"/>
      <c r="I8" s="384"/>
      <c r="J8" s="383"/>
      <c r="K8" s="384"/>
    </row>
    <row r="9" spans="1:11" s="24" customFormat="1" ht="12.75" customHeight="1">
      <c r="A9" s="392"/>
      <c r="B9" s="395"/>
      <c r="C9" s="396"/>
      <c r="D9" s="45" t="s">
        <v>149</v>
      </c>
      <c r="E9" s="15" t="s">
        <v>132</v>
      </c>
      <c r="F9" s="406"/>
      <c r="G9" s="386"/>
      <c r="H9" s="383"/>
      <c r="I9" s="384"/>
      <c r="J9" s="383"/>
      <c r="K9" s="384"/>
    </row>
    <row r="10" spans="1:11" s="24" customFormat="1" ht="15" customHeight="1">
      <c r="A10" s="253"/>
      <c r="B10" s="397"/>
      <c r="C10" s="398"/>
      <c r="D10" s="16"/>
      <c r="E10" s="17"/>
      <c r="F10" s="21"/>
      <c r="G10" s="251"/>
      <c r="H10" s="250"/>
      <c r="I10" s="251"/>
      <c r="J10" s="3" t="s">
        <v>76</v>
      </c>
      <c r="K10" s="84" t="s">
        <v>77</v>
      </c>
    </row>
    <row r="11" spans="1:11" s="85" customFormat="1" ht="12.75">
      <c r="A11" s="65">
        <v>1</v>
      </c>
      <c r="B11" s="407">
        <v>2</v>
      </c>
      <c r="C11" s="407"/>
      <c r="D11" s="22">
        <v>3</v>
      </c>
      <c r="E11" s="22">
        <v>4</v>
      </c>
      <c r="F11" s="22">
        <v>5</v>
      </c>
      <c r="G11" s="65" t="s">
        <v>133</v>
      </c>
      <c r="H11" s="277" t="s">
        <v>134</v>
      </c>
      <c r="I11" s="287"/>
      <c r="J11" s="66">
        <v>8</v>
      </c>
      <c r="K11" s="84">
        <v>9</v>
      </c>
    </row>
    <row r="12" spans="1:11" s="24" customFormat="1" ht="12.75">
      <c r="A12" s="72" t="s">
        <v>16</v>
      </c>
      <c r="B12" s="247"/>
      <c r="C12" s="247"/>
      <c r="D12" s="96"/>
      <c r="E12" s="97"/>
      <c r="F12" s="96"/>
      <c r="G12" s="86">
        <f>IF(B12-D12+F12&lt;0,B12-D12+F12,0)</f>
        <v>0</v>
      </c>
      <c r="H12" s="382">
        <f>IF(B12-D12+F12&gt;=0,B12-D12+F12,0)</f>
        <v>0</v>
      </c>
      <c r="I12" s="382"/>
      <c r="J12" s="96"/>
      <c r="K12" s="98"/>
    </row>
    <row r="13" spans="1:11" s="24" customFormat="1" ht="12.75">
      <c r="A13" s="72" t="s">
        <v>17</v>
      </c>
      <c r="B13" s="247"/>
      <c r="C13" s="247"/>
      <c r="D13" s="96"/>
      <c r="E13" s="97"/>
      <c r="F13" s="96"/>
      <c r="G13" s="86">
        <f>IF(B13-D13+F13&lt;0,B13-D13+F13,0)</f>
        <v>0</v>
      </c>
      <c r="H13" s="382">
        <f>IF(B13-D13+F13&gt;=0,B13-D13+F13,0)</f>
        <v>0</v>
      </c>
      <c r="I13" s="382"/>
      <c r="J13" s="96"/>
      <c r="K13" s="98"/>
    </row>
    <row r="14" spans="1:11" s="24" customFormat="1" ht="12.75">
      <c r="A14" s="72" t="s">
        <v>18</v>
      </c>
      <c r="B14" s="247"/>
      <c r="C14" s="247"/>
      <c r="D14" s="96"/>
      <c r="E14" s="97"/>
      <c r="F14" s="96"/>
      <c r="G14" s="86">
        <f>IF(B14-D14+F14&lt;0,B14-D14+F14,0)</f>
        <v>0</v>
      </c>
      <c r="H14" s="382">
        <f>IF(B14-D14+F14&gt;=0,B14-D14+F14,0)</f>
        <v>0</v>
      </c>
      <c r="I14" s="382"/>
      <c r="J14" s="96"/>
      <c r="K14" s="98"/>
    </row>
    <row r="15" spans="1:11" s="24" customFormat="1" ht="22.5" customHeight="1">
      <c r="A15" s="284" t="s">
        <v>257</v>
      </c>
      <c r="B15" s="284"/>
      <c r="C15" s="284"/>
      <c r="D15" s="284"/>
      <c r="E15" s="284"/>
      <c r="F15" s="284"/>
      <c r="G15" s="284"/>
      <c r="H15" s="284"/>
      <c r="I15" s="284"/>
      <c r="J15" s="284"/>
      <c r="K15" s="284"/>
    </row>
    <row r="16" spans="1:11" s="24" customFormat="1" ht="23.25" customHeight="1">
      <c r="A16" s="23" t="s">
        <v>10</v>
      </c>
      <c r="B16" s="358" t="s">
        <v>73</v>
      </c>
      <c r="C16" s="359"/>
      <c r="D16" s="359"/>
      <c r="E16" s="359"/>
      <c r="F16" s="360"/>
      <c r="G16" s="369" t="s">
        <v>36</v>
      </c>
      <c r="H16" s="369"/>
      <c r="I16" s="369"/>
      <c r="J16" s="369"/>
      <c r="K16" s="369"/>
    </row>
    <row r="17" spans="1:11" s="24" customFormat="1" ht="12.75">
      <c r="A17" s="72" t="s">
        <v>16</v>
      </c>
      <c r="B17" s="368"/>
      <c r="C17" s="368"/>
      <c r="D17" s="368"/>
      <c r="E17" s="368"/>
      <c r="F17" s="368"/>
      <c r="G17" s="96"/>
      <c r="H17" s="361"/>
      <c r="I17" s="362"/>
      <c r="J17" s="96"/>
      <c r="K17" s="98"/>
    </row>
    <row r="18" spans="1:11" s="24" customFormat="1" ht="12.75">
      <c r="A18" s="72" t="s">
        <v>17</v>
      </c>
      <c r="B18" s="368"/>
      <c r="C18" s="368"/>
      <c r="D18" s="368"/>
      <c r="E18" s="368"/>
      <c r="F18" s="368"/>
      <c r="G18" s="96" t="s">
        <v>36</v>
      </c>
      <c r="H18" s="247"/>
      <c r="I18" s="247"/>
      <c r="J18" s="96"/>
      <c r="K18" s="98"/>
    </row>
    <row r="19" spans="1:11" s="24" customFormat="1" ht="12.75">
      <c r="A19" s="72" t="s">
        <v>18</v>
      </c>
      <c r="B19" s="368"/>
      <c r="C19" s="368"/>
      <c r="D19" s="368"/>
      <c r="E19" s="368"/>
      <c r="F19" s="368"/>
      <c r="G19" s="96"/>
      <c r="H19" s="247" t="s">
        <v>36</v>
      </c>
      <c r="I19" s="247"/>
      <c r="J19" s="96"/>
      <c r="K19" s="98"/>
    </row>
    <row r="20" spans="1:13" s="24" customFormat="1" ht="15">
      <c r="A20" s="356" t="s">
        <v>150</v>
      </c>
      <c r="B20" s="356"/>
      <c r="C20" s="356"/>
      <c r="D20" s="356"/>
      <c r="E20" s="356"/>
      <c r="F20" s="357"/>
      <c r="G20" s="88">
        <f>SUM(G17:G19,G12:G14)</f>
        <v>0</v>
      </c>
      <c r="H20" s="327">
        <f>SUM(H12:I14,H17:I19)</f>
        <v>0</v>
      </c>
      <c r="I20" s="328"/>
      <c r="J20" s="88">
        <f>SUM(J12:J14,J17:J19)</f>
        <v>0</v>
      </c>
      <c r="K20" s="88">
        <f>SUM(K12:K14,K17:K19)</f>
        <v>0</v>
      </c>
      <c r="L20" s="89"/>
      <c r="M20" s="89"/>
    </row>
    <row r="21" spans="1:13" s="83" customFormat="1" ht="15">
      <c r="A21" s="284" t="s">
        <v>151</v>
      </c>
      <c r="B21" s="284"/>
      <c r="C21" s="284"/>
      <c r="D21" s="284"/>
      <c r="E21" s="284"/>
      <c r="F21" s="284"/>
      <c r="G21" s="46"/>
      <c r="H21" s="367">
        <f>IF(B35=godina,E35,IF(B36=godina,E36,IF(B37=godina,E37,IF(B38=godina,E38,IF(B39=godina,E39,IF(B40=godina,E40,""))))))</f>
      </c>
      <c r="I21" s="367"/>
      <c r="J21" s="47"/>
      <c r="K21" s="90"/>
      <c r="L21" s="91"/>
      <c r="M21" s="91"/>
    </row>
    <row r="22" spans="1:13" s="24" customFormat="1" ht="28.5" customHeight="1">
      <c r="A22" s="364" t="s">
        <v>576</v>
      </c>
      <c r="B22" s="365"/>
      <c r="C22" s="365"/>
      <c r="D22" s="365"/>
      <c r="E22" s="365"/>
      <c r="F22" s="366"/>
      <c r="G22" s="18"/>
      <c r="H22" s="363">
        <f>IF(umprenesenigub="",u431doh-G31,u431doh-umprenesenigub-G31)</f>
        <v>0</v>
      </c>
      <c r="I22" s="363"/>
      <c r="J22" s="71">
        <f>u431tuz</f>
        <v>0</v>
      </c>
      <c r="K22" s="92">
        <f>u431ino</f>
        <v>0</v>
      </c>
      <c r="L22" s="89"/>
      <c r="M22" s="89"/>
    </row>
    <row r="23" spans="1:13" s="94" customFormat="1" ht="15">
      <c r="A23" s="364" t="s">
        <v>152</v>
      </c>
      <c r="B23" s="365"/>
      <c r="C23" s="365"/>
      <c r="D23" s="365"/>
      <c r="E23" s="365"/>
      <c r="F23" s="365"/>
      <c r="G23" s="365"/>
      <c r="H23" s="365"/>
      <c r="I23" s="366"/>
      <c r="J23" s="354">
        <f>preduporez</f>
        <v>0</v>
      </c>
      <c r="K23" s="355"/>
      <c r="L23" s="93"/>
      <c r="M23" s="93"/>
    </row>
    <row r="24" spans="1:11" s="24" customFormat="1" ht="15">
      <c r="A24" s="270" t="s">
        <v>154</v>
      </c>
      <c r="B24" s="271"/>
      <c r="C24" s="271"/>
      <c r="D24" s="271"/>
      <c r="E24" s="271"/>
      <c r="F24" s="271"/>
      <c r="G24" s="271"/>
      <c r="H24" s="271"/>
      <c r="I24" s="271"/>
      <c r="J24" s="271"/>
      <c r="K24" s="272"/>
    </row>
    <row r="25" spans="1:11" s="24" customFormat="1" ht="45">
      <c r="A25" s="19" t="s">
        <v>10</v>
      </c>
      <c r="B25" s="409" t="s">
        <v>135</v>
      </c>
      <c r="C25" s="409"/>
      <c r="D25" s="409"/>
      <c r="E25" s="409"/>
      <c r="F25" s="409"/>
      <c r="G25" s="414" t="s">
        <v>32</v>
      </c>
      <c r="H25" s="415"/>
      <c r="I25" s="415"/>
      <c r="J25" s="415"/>
      <c r="K25" s="416"/>
    </row>
    <row r="26" spans="1:11" s="24" customFormat="1" ht="12.75" customHeight="1">
      <c r="A26" s="20">
        <v>1</v>
      </c>
      <c r="B26" s="410">
        <v>2</v>
      </c>
      <c r="C26" s="410"/>
      <c r="D26" s="410"/>
      <c r="E26" s="410"/>
      <c r="F26" s="411"/>
      <c r="G26" s="407">
        <v>3</v>
      </c>
      <c r="H26" s="407"/>
      <c r="I26" s="407"/>
      <c r="J26" s="407"/>
      <c r="K26" s="407"/>
    </row>
    <row r="27" spans="1:11" s="24" customFormat="1" ht="12.75">
      <c r="A27" s="72" t="s">
        <v>16</v>
      </c>
      <c r="B27" s="373" t="s">
        <v>136</v>
      </c>
      <c r="C27" s="373"/>
      <c r="D27" s="373"/>
      <c r="E27" s="373"/>
      <c r="F27" s="373"/>
      <c r="G27" s="361"/>
      <c r="H27" s="374"/>
      <c r="I27" s="374"/>
      <c r="J27" s="374"/>
      <c r="K27" s="362"/>
    </row>
    <row r="28" spans="1:11" s="24" customFormat="1" ht="24" customHeight="1">
      <c r="A28" s="72" t="s">
        <v>17</v>
      </c>
      <c r="B28" s="412" t="s">
        <v>153</v>
      </c>
      <c r="C28" s="373"/>
      <c r="D28" s="373"/>
      <c r="E28" s="373"/>
      <c r="F28" s="373"/>
      <c r="G28" s="361"/>
      <c r="H28" s="374"/>
      <c r="I28" s="374"/>
      <c r="J28" s="374"/>
      <c r="K28" s="362"/>
    </row>
    <row r="29" spans="1:11" s="83" customFormat="1" ht="14.25">
      <c r="A29" s="72" t="s">
        <v>18</v>
      </c>
      <c r="B29" s="373" t="s">
        <v>137</v>
      </c>
      <c r="C29" s="373"/>
      <c r="D29" s="373"/>
      <c r="E29" s="373"/>
      <c r="F29" s="373"/>
      <c r="G29" s="361"/>
      <c r="H29" s="374"/>
      <c r="I29" s="374"/>
      <c r="J29" s="374"/>
      <c r="K29" s="362"/>
    </row>
    <row r="30" spans="1:11" s="24" customFormat="1" ht="12.75">
      <c r="A30" s="72" t="s">
        <v>27</v>
      </c>
      <c r="B30" s="373" t="s">
        <v>138</v>
      </c>
      <c r="C30" s="373"/>
      <c r="D30" s="373"/>
      <c r="E30" s="373"/>
      <c r="F30" s="373"/>
      <c r="G30" s="361"/>
      <c r="H30" s="374"/>
      <c r="I30" s="374"/>
      <c r="J30" s="374"/>
      <c r="K30" s="362"/>
    </row>
    <row r="31" spans="1:11" s="94" customFormat="1" ht="15">
      <c r="A31" s="399" t="s">
        <v>155</v>
      </c>
      <c r="B31" s="399"/>
      <c r="C31" s="399"/>
      <c r="D31" s="399"/>
      <c r="E31" s="399"/>
      <c r="F31" s="399"/>
      <c r="G31" s="417">
        <f>SUM(G27:K30)</f>
        <v>0</v>
      </c>
      <c r="H31" s="418"/>
      <c r="I31" s="418"/>
      <c r="J31" s="418"/>
      <c r="K31" s="419"/>
    </row>
    <row r="32" spans="1:11" s="24" customFormat="1" ht="15">
      <c r="A32" s="270" t="s">
        <v>156</v>
      </c>
      <c r="B32" s="271"/>
      <c r="C32" s="271"/>
      <c r="D32" s="271"/>
      <c r="E32" s="271"/>
      <c r="F32" s="271"/>
      <c r="G32" s="271"/>
      <c r="H32" s="271"/>
      <c r="I32" s="271"/>
      <c r="J32" s="271"/>
      <c r="K32" s="272"/>
    </row>
    <row r="33" spans="1:11" s="24" customFormat="1" ht="36">
      <c r="A33" s="68" t="s">
        <v>10</v>
      </c>
      <c r="B33" s="390" t="s">
        <v>139</v>
      </c>
      <c r="C33" s="391"/>
      <c r="D33" s="70" t="s">
        <v>157</v>
      </c>
      <c r="E33" s="95" t="s">
        <v>159</v>
      </c>
      <c r="F33" s="70" t="s">
        <v>158</v>
      </c>
      <c r="G33" s="390" t="s">
        <v>140</v>
      </c>
      <c r="H33" s="431"/>
      <c r="I33" s="431"/>
      <c r="J33" s="431"/>
      <c r="K33" s="391"/>
    </row>
    <row r="34" spans="1:11" s="24" customFormat="1" ht="12.75" customHeight="1">
      <c r="A34" s="69">
        <v>1</v>
      </c>
      <c r="B34" s="408">
        <v>2</v>
      </c>
      <c r="C34" s="408"/>
      <c r="D34" s="69">
        <v>3</v>
      </c>
      <c r="E34" s="69">
        <v>4</v>
      </c>
      <c r="F34" s="69">
        <v>5</v>
      </c>
      <c r="G34" s="277" t="s">
        <v>141</v>
      </c>
      <c r="H34" s="286"/>
      <c r="I34" s="286"/>
      <c r="J34" s="286"/>
      <c r="K34" s="287"/>
    </row>
    <row r="35" spans="1:11" s="24" customFormat="1" ht="12.75">
      <c r="A35" s="72" t="s">
        <v>16</v>
      </c>
      <c r="B35" s="381"/>
      <c r="C35" s="381"/>
      <c r="D35" s="96"/>
      <c r="E35" s="96"/>
      <c r="F35" s="86">
        <f aca="true" t="shared" si="0" ref="F35:F40">IF(B35&lt;&gt;godina,"",uk431gub)</f>
      </c>
      <c r="G35" s="382">
        <f aca="true" t="shared" si="1" ref="G35:G40">IF(B35="","",IF(E35&lt;&gt;"",IF(D35="",0,D35)-IF(E35="",0,E35),IF(D35="",0,D35)+IF(F35="",0,F35)))</f>
      </c>
      <c r="H35" s="382"/>
      <c r="I35" s="382"/>
      <c r="J35" s="382"/>
      <c r="K35" s="382"/>
    </row>
    <row r="36" spans="1:11" s="24" customFormat="1" ht="12.75">
      <c r="A36" s="72" t="s">
        <v>17</v>
      </c>
      <c r="B36" s="381">
        <f>IF(B35="","",IF(B35&lt;godina,B35+1,""))</f>
      </c>
      <c r="C36" s="381"/>
      <c r="D36" s="96"/>
      <c r="E36" s="96"/>
      <c r="F36" s="86">
        <f t="shared" si="0"/>
      </c>
      <c r="G36" s="382">
        <f t="shared" si="1"/>
      </c>
      <c r="H36" s="382"/>
      <c r="I36" s="382"/>
      <c r="J36" s="382"/>
      <c r="K36" s="382"/>
    </row>
    <row r="37" spans="1:11" s="24" customFormat="1" ht="12.75">
      <c r="A37" s="72" t="s">
        <v>18</v>
      </c>
      <c r="B37" s="381">
        <f>IF(B36="","",IF(B36&lt;godina,B36+1,""))</f>
      </c>
      <c r="C37" s="381"/>
      <c r="D37" s="96"/>
      <c r="E37" s="96"/>
      <c r="F37" s="86">
        <f t="shared" si="0"/>
      </c>
      <c r="G37" s="382">
        <f t="shared" si="1"/>
      </c>
      <c r="H37" s="382"/>
      <c r="I37" s="382"/>
      <c r="J37" s="382"/>
      <c r="K37" s="382"/>
    </row>
    <row r="38" spans="1:11" s="83" customFormat="1" ht="14.25">
      <c r="A38" s="72" t="s">
        <v>27</v>
      </c>
      <c r="B38" s="381">
        <f>IF(B37="","",IF(B37&lt;godina,B37+1,""))</f>
      </c>
      <c r="C38" s="381"/>
      <c r="D38" s="96"/>
      <c r="E38" s="96"/>
      <c r="F38" s="86">
        <f t="shared" si="0"/>
      </c>
      <c r="G38" s="382">
        <f t="shared" si="1"/>
      </c>
      <c r="H38" s="382"/>
      <c r="I38" s="382"/>
      <c r="J38" s="382"/>
      <c r="K38" s="382"/>
    </row>
    <row r="39" spans="1:11" s="24" customFormat="1" ht="12.75">
      <c r="A39" s="72" t="s">
        <v>28</v>
      </c>
      <c r="B39" s="381">
        <f>IF(B38="","",IF(B38&lt;godina,B38+1,""))</f>
      </c>
      <c r="C39" s="381"/>
      <c r="D39" s="96"/>
      <c r="E39" s="96"/>
      <c r="F39" s="86">
        <f t="shared" si="0"/>
      </c>
      <c r="G39" s="370">
        <f t="shared" si="1"/>
      </c>
      <c r="H39" s="371"/>
      <c r="I39" s="371"/>
      <c r="J39" s="371"/>
      <c r="K39" s="372"/>
    </row>
    <row r="40" spans="1:11" s="24" customFormat="1" ht="12.75">
      <c r="A40" s="72" t="s">
        <v>29</v>
      </c>
      <c r="B40" s="381">
        <f>IF(B39="","",IF(B39&lt;godina,B39+1,""))</f>
      </c>
      <c r="C40" s="381"/>
      <c r="D40" s="96"/>
      <c r="E40" s="96"/>
      <c r="F40" s="86">
        <f t="shared" si="0"/>
      </c>
      <c r="G40" s="370">
        <f t="shared" si="1"/>
      </c>
      <c r="H40" s="371"/>
      <c r="I40" s="371"/>
      <c r="J40" s="371"/>
      <c r="K40" s="372"/>
    </row>
    <row r="41" spans="1:11" s="24" customFormat="1" ht="37.5" customHeight="1">
      <c r="A41" s="364" t="s">
        <v>160</v>
      </c>
      <c r="B41" s="365"/>
      <c r="C41" s="365"/>
      <c r="D41" s="365"/>
      <c r="E41" s="365"/>
      <c r="F41" s="365"/>
      <c r="G41" s="365"/>
      <c r="H41" s="365"/>
      <c r="I41" s="365"/>
      <c r="J41" s="365"/>
      <c r="K41" s="366"/>
    </row>
    <row r="42" spans="1:11" s="94" customFormat="1" ht="12.75" customHeight="1">
      <c r="A42" s="252" t="s">
        <v>10</v>
      </c>
      <c r="B42" s="422" t="s">
        <v>142</v>
      </c>
      <c r="C42" s="423"/>
      <c r="D42" s="423"/>
      <c r="E42" s="423"/>
      <c r="F42" s="424"/>
      <c r="G42" s="375" t="s">
        <v>143</v>
      </c>
      <c r="H42" s="376"/>
      <c r="I42" s="375" t="s">
        <v>161</v>
      </c>
      <c r="J42" s="420"/>
      <c r="K42" s="376"/>
    </row>
    <row r="43" spans="1:11" s="24" customFormat="1" ht="12.75" customHeight="1">
      <c r="A43" s="392"/>
      <c r="B43" s="425"/>
      <c r="C43" s="426"/>
      <c r="D43" s="426"/>
      <c r="E43" s="426"/>
      <c r="F43" s="427"/>
      <c r="G43" s="377"/>
      <c r="H43" s="378"/>
      <c r="I43" s="377" t="s">
        <v>144</v>
      </c>
      <c r="J43" s="432"/>
      <c r="K43" s="378"/>
    </row>
    <row r="44" spans="1:11" s="24" customFormat="1" ht="12.75" customHeight="1">
      <c r="A44" s="253"/>
      <c r="B44" s="428"/>
      <c r="C44" s="429"/>
      <c r="D44" s="429"/>
      <c r="E44" s="429"/>
      <c r="F44" s="430"/>
      <c r="G44" s="379"/>
      <c r="H44" s="380"/>
      <c r="I44" s="379" t="s">
        <v>162</v>
      </c>
      <c r="J44" s="433"/>
      <c r="K44" s="380"/>
    </row>
    <row r="45" spans="1:11" s="24" customFormat="1" ht="12.75" customHeight="1">
      <c r="A45" s="65">
        <v>1</v>
      </c>
      <c r="B45" s="407">
        <v>2</v>
      </c>
      <c r="C45" s="407"/>
      <c r="D45" s="407"/>
      <c r="E45" s="407"/>
      <c r="F45" s="407"/>
      <c r="G45" s="407">
        <v>3</v>
      </c>
      <c r="H45" s="407"/>
      <c r="I45" s="277">
        <v>4</v>
      </c>
      <c r="J45" s="286"/>
      <c r="K45" s="287"/>
    </row>
    <row r="46" spans="1:11" s="24" customFormat="1" ht="12.75">
      <c r="A46" s="72" t="s">
        <v>16</v>
      </c>
      <c r="B46" s="421" t="s">
        <v>164</v>
      </c>
      <c r="C46" s="421"/>
      <c r="D46" s="421"/>
      <c r="E46" s="421"/>
      <c r="F46" s="421"/>
      <c r="G46" s="247"/>
      <c r="H46" s="247"/>
      <c r="I46" s="434">
        <f>IF(sveukupnidohodak5=0,"",G46/sveukupnidohodak5)</f>
      </c>
      <c r="J46" s="434"/>
      <c r="K46" s="434"/>
    </row>
    <row r="47" spans="1:11" s="24" customFormat="1" ht="12.75">
      <c r="A47" s="72" t="s">
        <v>17</v>
      </c>
      <c r="B47" s="421" t="s">
        <v>163</v>
      </c>
      <c r="C47" s="421"/>
      <c r="D47" s="421"/>
      <c r="E47" s="421"/>
      <c r="F47" s="421"/>
      <c r="G47" s="247"/>
      <c r="H47" s="247"/>
      <c r="I47" s="434">
        <f>IF(sveukupnidohodak5=0,"",G47/sveukupnidohodak5)</f>
      </c>
      <c r="J47" s="434"/>
      <c r="K47" s="434"/>
    </row>
    <row r="48" spans="1:10" s="24" customFormat="1" ht="12">
      <c r="A48" s="420"/>
      <c r="B48" s="420"/>
      <c r="C48" s="420"/>
      <c r="D48" s="420"/>
      <c r="E48" s="420"/>
      <c r="F48" s="420"/>
      <c r="G48" s="420"/>
      <c r="H48" s="420"/>
      <c r="I48" s="420"/>
      <c r="J48" s="420"/>
    </row>
    <row r="49" spans="1:11" s="24" customFormat="1" ht="13.5">
      <c r="A49" s="413" t="s">
        <v>165</v>
      </c>
      <c r="B49" s="413"/>
      <c r="C49" s="413"/>
      <c r="D49" s="413"/>
      <c r="E49" s="413"/>
      <c r="F49" s="413"/>
      <c r="G49" s="413"/>
      <c r="H49" s="413"/>
      <c r="I49" s="413"/>
      <c r="J49" s="413"/>
      <c r="K49" s="413"/>
    </row>
    <row r="50" spans="1:11" s="24" customFormat="1" ht="12">
      <c r="A50" s="413"/>
      <c r="B50" s="413"/>
      <c r="C50" s="413"/>
      <c r="D50" s="413"/>
      <c r="E50" s="413"/>
      <c r="F50" s="413"/>
      <c r="G50" s="413"/>
      <c r="H50" s="413"/>
      <c r="I50" s="413"/>
      <c r="J50" s="413"/>
      <c r="K50" s="413"/>
    </row>
    <row r="51" spans="1:11" s="24" customFormat="1" ht="12">
      <c r="A51" s="413"/>
      <c r="B51" s="413"/>
      <c r="C51" s="413"/>
      <c r="D51" s="413"/>
      <c r="E51" s="413"/>
      <c r="F51" s="413"/>
      <c r="G51" s="413"/>
      <c r="H51" s="413"/>
      <c r="I51" s="413"/>
      <c r="J51" s="413"/>
      <c r="K51" s="413"/>
    </row>
    <row r="52" s="24" customFormat="1" ht="12"/>
    <row r="53" s="24" customFormat="1" ht="12"/>
    <row r="54" s="24" customFormat="1" ht="12"/>
    <row r="55" s="24" customFormat="1" ht="12"/>
    <row r="56" s="24" customFormat="1" ht="12"/>
    <row r="57" s="24" customFormat="1" ht="12"/>
    <row r="58" s="24" customFormat="1" ht="12"/>
    <row r="59" s="24" customFormat="1" ht="12"/>
    <row r="60" s="24" customFormat="1" ht="12"/>
    <row r="61" s="24" customFormat="1" ht="12"/>
    <row r="62" s="24" customFormat="1" ht="12"/>
    <row r="63" s="24" customFormat="1" ht="12"/>
    <row r="64" s="24" customFormat="1" ht="12"/>
    <row r="65" s="24" customFormat="1" ht="12"/>
    <row r="66" s="24" customFormat="1" ht="12"/>
    <row r="67" s="24" customFormat="1" ht="12"/>
    <row r="68" s="24" customFormat="1" ht="12"/>
    <row r="69" s="24" customFormat="1" ht="12"/>
    <row r="70" s="24" customFormat="1" ht="12"/>
    <row r="71" s="24" customFormat="1" ht="12"/>
    <row r="72" s="24" customFormat="1" ht="12"/>
    <row r="73" s="24" customFormat="1" ht="12"/>
    <row r="74" s="24" customFormat="1" ht="12"/>
    <row r="75" s="24" customFormat="1" ht="12"/>
    <row r="76" s="24" customFormat="1" ht="12"/>
    <row r="77" s="24" customFormat="1" ht="12"/>
    <row r="78" s="24" customFormat="1" ht="12"/>
    <row r="79" s="24" customFormat="1" ht="12"/>
    <row r="80" s="24" customFormat="1" ht="12"/>
    <row r="81" s="24" customFormat="1" ht="12"/>
    <row r="82" s="24" customFormat="1" ht="12"/>
    <row r="83" s="24" customFormat="1" ht="12"/>
    <row r="84" s="24" customFormat="1" ht="12"/>
    <row r="85" s="24" customFormat="1" ht="12"/>
    <row r="86" s="24" customFormat="1" ht="12"/>
    <row r="87" s="24" customFormat="1" ht="12"/>
    <row r="88" s="24" customFormat="1" ht="12"/>
    <row r="89" s="24" customFormat="1" ht="12"/>
    <row r="90" s="24" customFormat="1" ht="12"/>
    <row r="91" s="24" customFormat="1" ht="12"/>
    <row r="92" s="24" customFormat="1" ht="12"/>
    <row r="93" s="24" customFormat="1" ht="12"/>
    <row r="94" s="24" customFormat="1" ht="12"/>
    <row r="95" s="24" customFormat="1" ht="12"/>
    <row r="96" s="24" customFormat="1" ht="12"/>
    <row r="97" s="24" customFormat="1" ht="12"/>
    <row r="98" s="24" customFormat="1" ht="12"/>
    <row r="99" s="24" customFormat="1" ht="12"/>
    <row r="100" s="24" customFormat="1" ht="12"/>
    <row r="101" s="24" customFormat="1" ht="12"/>
    <row r="102" s="24" customFormat="1" ht="12"/>
    <row r="103" s="24" customFormat="1" ht="12"/>
    <row r="104" s="24" customFormat="1" ht="12"/>
    <row r="105" s="24" customFormat="1" ht="12"/>
    <row r="106" s="24" customFormat="1" ht="12"/>
    <row r="107" s="24" customFormat="1" ht="12"/>
    <row r="108" s="24" customFormat="1" ht="12"/>
    <row r="109" s="24" customFormat="1" ht="12"/>
    <row r="110" s="24" customFormat="1" ht="12"/>
    <row r="111" s="24" customFormat="1" ht="12"/>
    <row r="112" s="24" customFormat="1" ht="12"/>
    <row r="113" s="24" customFormat="1" ht="12"/>
    <row r="114" s="24" customFormat="1" ht="12"/>
    <row r="115" s="24" customFormat="1" ht="12"/>
    <row r="116" s="24" customFormat="1" ht="12"/>
    <row r="117" s="24" customFormat="1" ht="12"/>
    <row r="118" s="24" customFormat="1" ht="12"/>
    <row r="119" s="24" customFormat="1" ht="12"/>
    <row r="120" s="24" customFormat="1" ht="12"/>
    <row r="121" s="24" customFormat="1" ht="12"/>
    <row r="122" s="24" customFormat="1" ht="12"/>
    <row r="123" s="24" customFormat="1" ht="12"/>
    <row r="124" s="24" customFormat="1" ht="12"/>
    <row r="125" s="24" customFormat="1" ht="12"/>
    <row r="126" s="24" customFormat="1" ht="12"/>
    <row r="127" s="24" customFormat="1" ht="12"/>
    <row r="128" s="24" customFormat="1" ht="12"/>
    <row r="129" s="24" customFormat="1" ht="12"/>
    <row r="130" s="24" customFormat="1" ht="12"/>
    <row r="131" s="24" customFormat="1" ht="12"/>
    <row r="132" s="24" customFormat="1" ht="12"/>
    <row r="133" s="24" customFormat="1" ht="12"/>
    <row r="134" s="24" customFormat="1" ht="12"/>
    <row r="135" s="24" customFormat="1" ht="12"/>
    <row r="136" spans="1:11" s="83" customFormat="1" ht="14.25">
      <c r="A136" s="24"/>
      <c r="B136" s="24"/>
      <c r="C136" s="24"/>
      <c r="D136" s="24"/>
      <c r="E136" s="24"/>
      <c r="F136" s="24"/>
      <c r="G136" s="24"/>
      <c r="H136" s="24"/>
      <c r="I136" s="24"/>
      <c r="J136" s="24"/>
      <c r="K136" s="24"/>
    </row>
    <row r="137" spans="1:11" ht="14.25">
      <c r="A137" s="24"/>
      <c r="B137" s="24"/>
      <c r="C137" s="24"/>
      <c r="D137" s="24"/>
      <c r="E137" s="24"/>
      <c r="F137" s="24"/>
      <c r="G137" s="24"/>
      <c r="H137" s="24"/>
      <c r="I137" s="24"/>
      <c r="J137" s="24"/>
      <c r="K137" s="24"/>
    </row>
    <row r="138" spans="1:11" ht="14.25">
      <c r="A138" s="24"/>
      <c r="B138" s="24"/>
      <c r="C138" s="24"/>
      <c r="D138" s="24"/>
      <c r="E138" s="24"/>
      <c r="F138" s="24"/>
      <c r="G138" s="24"/>
      <c r="H138" s="24"/>
      <c r="I138" s="24"/>
      <c r="J138" s="24"/>
      <c r="K138" s="24"/>
    </row>
    <row r="139" spans="1:11" ht="14.25">
      <c r="A139" s="83"/>
      <c r="B139" s="83"/>
      <c r="C139" s="83"/>
      <c r="D139" s="83"/>
      <c r="E139" s="83"/>
      <c r="F139" s="83"/>
      <c r="G139" s="83"/>
      <c r="H139" s="83"/>
      <c r="I139" s="83"/>
      <c r="J139" s="83"/>
      <c r="K139" s="83"/>
    </row>
  </sheetData>
  <sheetProtection sheet="1" formatCells="0" formatColumns="0" formatRows="0" insertColumns="0" insertRows="0" insertHyperlinks="0" deleteColumns="0" deleteRows="0" sort="0" autoFilter="0" pivotTables="0"/>
  <protectedRanges>
    <protectedRange sqref="G27:J30 B35:D35 G46:H47 B12:C20 J12:J20 E12:F20 E35:F40" name="Raspon1"/>
  </protectedRanges>
  <mergeCells count="89">
    <mergeCell ref="A51:K51"/>
    <mergeCell ref="I44:K44"/>
    <mergeCell ref="I45:K45"/>
    <mergeCell ref="I46:K46"/>
    <mergeCell ref="I47:K47"/>
    <mergeCell ref="A49:K49"/>
    <mergeCell ref="B47:F47"/>
    <mergeCell ref="G47:H47"/>
    <mergeCell ref="A48:J48"/>
    <mergeCell ref="B45:F45"/>
    <mergeCell ref="G46:H46"/>
    <mergeCell ref="A42:A44"/>
    <mergeCell ref="B42:F44"/>
    <mergeCell ref="G33:K33"/>
    <mergeCell ref="G34:K34"/>
    <mergeCell ref="I43:K43"/>
    <mergeCell ref="B38:C38"/>
    <mergeCell ref="B39:C39"/>
    <mergeCell ref="B40:C40"/>
    <mergeCell ref="G38:K38"/>
    <mergeCell ref="A50:K50"/>
    <mergeCell ref="G25:K25"/>
    <mergeCell ref="G26:K26"/>
    <mergeCell ref="G27:K27"/>
    <mergeCell ref="G28:K28"/>
    <mergeCell ref="G31:K31"/>
    <mergeCell ref="A41:K41"/>
    <mergeCell ref="I42:K42"/>
    <mergeCell ref="G45:H45"/>
    <mergeCell ref="B46:F46"/>
    <mergeCell ref="B33:C33"/>
    <mergeCell ref="B34:C34"/>
    <mergeCell ref="A21:F21"/>
    <mergeCell ref="A22:F22"/>
    <mergeCell ref="B25:F25"/>
    <mergeCell ref="B26:F26"/>
    <mergeCell ref="B27:F27"/>
    <mergeCell ref="A24:K24"/>
    <mergeCell ref="A32:K32"/>
    <mergeCell ref="B28:F28"/>
    <mergeCell ref="A31:F31"/>
    <mergeCell ref="A2:K2"/>
    <mergeCell ref="E3:K3"/>
    <mergeCell ref="A4:K4"/>
    <mergeCell ref="A5:K5"/>
    <mergeCell ref="A15:K15"/>
    <mergeCell ref="J6:K9"/>
    <mergeCell ref="F7:F9"/>
    <mergeCell ref="B11:C11"/>
    <mergeCell ref="H11:I11"/>
    <mergeCell ref="B12:C12"/>
    <mergeCell ref="H12:I12"/>
    <mergeCell ref="B13:C13"/>
    <mergeCell ref="H13:I13"/>
    <mergeCell ref="B14:C14"/>
    <mergeCell ref="H14:I14"/>
    <mergeCell ref="H6:I10"/>
    <mergeCell ref="G6:G10"/>
    <mergeCell ref="A3:D3"/>
    <mergeCell ref="E6:F6"/>
    <mergeCell ref="A6:A10"/>
    <mergeCell ref="B6:C10"/>
    <mergeCell ref="G42:H44"/>
    <mergeCell ref="B35:C35"/>
    <mergeCell ref="B36:C36"/>
    <mergeCell ref="B37:C37"/>
    <mergeCell ref="G36:K36"/>
    <mergeCell ref="G37:K37"/>
    <mergeCell ref="G35:K35"/>
    <mergeCell ref="G16:K16"/>
    <mergeCell ref="B18:F18"/>
    <mergeCell ref="H18:I18"/>
    <mergeCell ref="B19:F19"/>
    <mergeCell ref="G39:K39"/>
    <mergeCell ref="G40:K40"/>
    <mergeCell ref="B29:F29"/>
    <mergeCell ref="B30:F30"/>
    <mergeCell ref="G29:K29"/>
    <mergeCell ref="G30:K30"/>
    <mergeCell ref="J23:K23"/>
    <mergeCell ref="A20:F20"/>
    <mergeCell ref="B16:F16"/>
    <mergeCell ref="H17:I17"/>
    <mergeCell ref="H22:I22"/>
    <mergeCell ref="A23:I23"/>
    <mergeCell ref="H21:I21"/>
    <mergeCell ref="B17:F17"/>
    <mergeCell ref="H19:I19"/>
    <mergeCell ref="H20:I20"/>
  </mergeCells>
  <dataValidations count="1">
    <dataValidation type="list" showInputMessage="1" showErrorMessage="1" sqref="B35:C35">
      <formula1>godGubitak</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headerFooter>
    <oddFooter>&amp;LHRVATSKA OBRTNIČKA KOMORA&amp;CRadimo s Vama, za Vas.&amp;R&amp;P/9</oddFooter>
  </headerFooter>
  <rowBreaks count="1" manualBreakCount="1">
    <brk id="30" max="255" man="1"/>
  </rowBreaks>
  <colBreaks count="1" manualBreakCount="1">
    <brk id="7"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H12" sqref="H12"/>
    </sheetView>
  </sheetViews>
  <sheetFormatPr defaultColWidth="9.140625" defaultRowHeight="15"/>
  <cols>
    <col min="1" max="1" width="4.57421875" style="0" customWidth="1"/>
    <col min="2" max="2" width="20.140625" style="0" customWidth="1"/>
    <col min="3" max="3" width="4.57421875" style="0" customWidth="1"/>
    <col min="4" max="4" width="20.140625" style="0" customWidth="1"/>
    <col min="5" max="5" width="7.28125" style="0" customWidth="1"/>
    <col min="6" max="6" width="16.00390625" style="0" customWidth="1"/>
    <col min="7" max="7" width="9.8515625" style="0" customWidth="1"/>
    <col min="8" max="8" width="20.7109375" style="0" customWidth="1"/>
  </cols>
  <sheetData>
    <row r="1" spans="1:8" ht="24" customHeight="1">
      <c r="A1" s="439" t="s">
        <v>180</v>
      </c>
      <c r="B1" s="439"/>
      <c r="C1" s="439"/>
      <c r="D1" s="439"/>
      <c r="E1" s="439"/>
      <c r="F1" s="439"/>
      <c r="G1" s="439"/>
      <c r="H1" s="439"/>
    </row>
    <row r="2" spans="1:8" ht="24" customHeight="1">
      <c r="A2" s="440" t="s">
        <v>166</v>
      </c>
      <c r="B2" s="441"/>
      <c r="C2" s="441"/>
      <c r="D2" s="442"/>
      <c r="E2" s="440" t="s">
        <v>167</v>
      </c>
      <c r="F2" s="441"/>
      <c r="G2" s="441"/>
      <c r="H2" s="442"/>
    </row>
    <row r="3" spans="1:8" ht="24" customHeight="1">
      <c r="A3" s="25" t="s">
        <v>168</v>
      </c>
      <c r="B3" s="156"/>
      <c r="C3" s="25" t="s">
        <v>169</v>
      </c>
      <c r="D3" s="156"/>
      <c r="E3" s="25" t="s">
        <v>168</v>
      </c>
      <c r="F3" s="156"/>
      <c r="G3" s="25" t="s">
        <v>169</v>
      </c>
      <c r="H3" s="156"/>
    </row>
    <row r="4" spans="1:8" ht="24" customHeight="1">
      <c r="A4" s="25" t="s">
        <v>168</v>
      </c>
      <c r="B4" s="156"/>
      <c r="C4" s="25" t="s">
        <v>169</v>
      </c>
      <c r="D4" s="156"/>
      <c r="E4" s="25" t="s">
        <v>168</v>
      </c>
      <c r="F4" s="156"/>
      <c r="G4" s="25" t="s">
        <v>169</v>
      </c>
      <c r="H4" s="156"/>
    </row>
    <row r="5" spans="1:8" ht="24" customHeight="1">
      <c r="A5" s="25" t="s">
        <v>168</v>
      </c>
      <c r="B5" s="156"/>
      <c r="C5" s="25" t="s">
        <v>169</v>
      </c>
      <c r="D5" s="156"/>
      <c r="E5" s="25" t="s">
        <v>168</v>
      </c>
      <c r="F5" s="156"/>
      <c r="G5" s="25" t="s">
        <v>169</v>
      </c>
      <c r="H5" s="156"/>
    </row>
    <row r="6" spans="1:8" ht="24" customHeight="1">
      <c r="A6" s="25" t="s">
        <v>168</v>
      </c>
      <c r="B6" s="156"/>
      <c r="C6" s="25" t="s">
        <v>169</v>
      </c>
      <c r="D6" s="156"/>
      <c r="E6" s="25" t="s">
        <v>168</v>
      </c>
      <c r="F6" s="156"/>
      <c r="G6" s="25" t="s">
        <v>169</v>
      </c>
      <c r="H6" s="156"/>
    </row>
    <row r="7" spans="1:8" ht="24" customHeight="1">
      <c r="A7" s="25" t="s">
        <v>168</v>
      </c>
      <c r="B7" s="156"/>
      <c r="C7" s="25" t="s">
        <v>169</v>
      </c>
      <c r="D7" s="156"/>
      <c r="E7" s="25" t="s">
        <v>168</v>
      </c>
      <c r="F7" s="156"/>
      <c r="G7" s="25" t="s">
        <v>169</v>
      </c>
      <c r="H7" s="156"/>
    </row>
    <row r="8" spans="1:8" ht="24" customHeight="1">
      <c r="A8" s="25" t="s">
        <v>18</v>
      </c>
      <c r="B8" s="443" t="s">
        <v>170</v>
      </c>
      <c r="C8" s="443"/>
      <c r="D8" s="443"/>
      <c r="E8" s="443"/>
      <c r="F8" s="443"/>
      <c r="G8" s="443"/>
      <c r="H8" s="157">
        <f>IF(mj_438_1=0,"",mj_438_1)</f>
      </c>
    </row>
    <row r="9" spans="1:8" ht="24" customHeight="1">
      <c r="A9" s="25" t="s">
        <v>27</v>
      </c>
      <c r="B9" s="443" t="s">
        <v>171</v>
      </c>
      <c r="C9" s="443"/>
      <c r="D9" s="443"/>
      <c r="E9" s="443"/>
      <c r="F9" s="443"/>
      <c r="G9" s="443"/>
      <c r="H9" s="157">
        <f>IF(mj_438_2=0,"",mj_438_2)</f>
      </c>
    </row>
    <row r="10" spans="1:8" ht="24" customHeight="1">
      <c r="A10" s="25" t="s">
        <v>28</v>
      </c>
      <c r="B10" s="443" t="s">
        <v>605</v>
      </c>
      <c r="C10" s="443"/>
      <c r="D10" s="443"/>
      <c r="E10" s="443"/>
      <c r="F10" s="443"/>
      <c r="G10" s="443"/>
      <c r="H10" s="123">
        <f>'Stranica 5'!B12+'Stranica 5'!B13+'Stranica 5'!B14+'Stranica 5'!F14+'Stranica 5'!F12+'Stranica 5'!F13</f>
        <v>0</v>
      </c>
    </row>
    <row r="11" spans="1:12" ht="24" customHeight="1">
      <c r="A11" s="25" t="s">
        <v>29</v>
      </c>
      <c r="B11" s="443" t="s">
        <v>172</v>
      </c>
      <c r="C11" s="443"/>
      <c r="D11" s="443"/>
      <c r="E11" s="443"/>
      <c r="F11" s="443"/>
      <c r="G11" s="443"/>
      <c r="H11" s="123">
        <f>IF(H8&amp;H9&amp;H10="","",IF(N(H8)=0,0,N(H9)/H8*N(H10)))</f>
        <v>0</v>
      </c>
      <c r="L11" s="73"/>
    </row>
    <row r="12" spans="1:8" ht="24" customHeight="1">
      <c r="A12" s="25" t="s">
        <v>30</v>
      </c>
      <c r="B12" s="443" t="s">
        <v>606</v>
      </c>
      <c r="C12" s="443"/>
      <c r="D12" s="443"/>
      <c r="E12" s="443"/>
      <c r="F12" s="443"/>
      <c r="G12" s="443"/>
      <c r="H12" s="123">
        <f>IF(H9="","",IF((H9/12*74388.6)&lt;74388.6,H9/12*74388.6,74388.6))</f>
      </c>
    </row>
    <row r="13" spans="1:8" s="48" customFormat="1" ht="24" customHeight="1">
      <c r="A13" s="25" t="s">
        <v>99</v>
      </c>
      <c r="B13" s="436" t="s">
        <v>607</v>
      </c>
      <c r="C13" s="437"/>
      <c r="D13" s="437"/>
      <c r="E13" s="437"/>
      <c r="F13" s="438" t="s">
        <v>255</v>
      </c>
      <c r="G13" s="438"/>
      <c r="H13" s="123">
        <f>IF(H11&amp;H12="","",IF(H11&lt;=H12,H11,H12))</f>
        <v>0</v>
      </c>
    </row>
    <row r="14" spans="1:11" ht="34.5" customHeight="1">
      <c r="A14" s="25" t="s">
        <v>100</v>
      </c>
      <c r="B14" s="444" t="s">
        <v>173</v>
      </c>
      <c r="C14" s="444"/>
      <c r="D14" s="444"/>
      <c r="E14" s="444"/>
      <c r="F14" s="444"/>
      <c r="G14" s="444"/>
      <c r="H14" s="123">
        <f>IF(H13="","",IF(MOD(MirovinaOdabano,2),H13*0.1,H13*0.075))</f>
        <v>0</v>
      </c>
      <c r="K14" s="48"/>
    </row>
    <row r="15" spans="1:8" ht="30" customHeight="1">
      <c r="A15" s="25" t="s">
        <v>174</v>
      </c>
      <c r="B15" s="435" t="s">
        <v>175</v>
      </c>
      <c r="C15" s="435"/>
      <c r="D15" s="435"/>
      <c r="E15" s="435"/>
      <c r="F15" s="435"/>
      <c r="G15" s="435"/>
      <c r="H15" s="123">
        <f>IF(H13="","",IF(MOD(MirovinaOdabano,2),0,H13*0.025))</f>
        <v>0</v>
      </c>
    </row>
    <row r="16" spans="1:8" ht="24" customHeight="1">
      <c r="A16" s="25" t="s">
        <v>176</v>
      </c>
      <c r="B16" s="435" t="s">
        <v>177</v>
      </c>
      <c r="C16" s="435"/>
      <c r="D16" s="435"/>
      <c r="E16" s="435"/>
      <c r="F16" s="435"/>
      <c r="G16" s="435"/>
      <c r="H16" s="158">
        <f>IF(H13="","",H13*0.075)</f>
        <v>0</v>
      </c>
    </row>
    <row r="17" spans="1:8" s="73" customFormat="1" ht="24" customHeight="1">
      <c r="A17" s="159"/>
      <c r="B17" s="160"/>
      <c r="C17" s="160"/>
      <c r="D17" s="160"/>
      <c r="E17" s="160"/>
      <c r="F17" s="160"/>
      <c r="G17" s="160"/>
      <c r="H17" s="161"/>
    </row>
    <row r="18" spans="1:8" ht="33.75" customHeight="1">
      <c r="A18" s="445" t="s">
        <v>178</v>
      </c>
      <c r="B18" s="445"/>
      <c r="C18" s="445"/>
      <c r="D18" s="445"/>
      <c r="E18" s="445"/>
      <c r="F18" s="445"/>
      <c r="G18" s="445"/>
      <c r="H18" s="445"/>
    </row>
    <row r="19" spans="1:8" ht="36.75" customHeight="1">
      <c r="A19" s="446" t="s">
        <v>179</v>
      </c>
      <c r="B19" s="446"/>
      <c r="C19" s="446"/>
      <c r="D19" s="446"/>
      <c r="E19" s="446"/>
      <c r="F19" s="446"/>
      <c r="G19" s="446"/>
      <c r="H19" s="446"/>
    </row>
    <row r="20" spans="1:8" s="1" customFormat="1" ht="47.25" customHeight="1">
      <c r="A20" s="446" t="s">
        <v>577</v>
      </c>
      <c r="B20" s="446"/>
      <c r="C20" s="446"/>
      <c r="D20" s="446"/>
      <c r="E20" s="446"/>
      <c r="F20" s="446"/>
      <c r="G20" s="446"/>
      <c r="H20" s="446"/>
    </row>
    <row r="21" spans="1:8" ht="21.75" customHeight="1">
      <c r="A21" s="447" t="s">
        <v>181</v>
      </c>
      <c r="B21" s="447"/>
      <c r="C21" s="447"/>
      <c r="D21" s="447"/>
      <c r="E21" s="447"/>
      <c r="F21" s="447"/>
      <c r="G21" s="447"/>
      <c r="H21" s="447"/>
    </row>
    <row r="22" spans="1:8" ht="15.75" customHeight="1">
      <c r="A22" s="448" t="s">
        <v>182</v>
      </c>
      <c r="B22" s="448"/>
      <c r="C22" s="448"/>
      <c r="D22" s="448"/>
      <c r="E22" s="448"/>
      <c r="F22" s="448"/>
      <c r="G22" s="448"/>
      <c r="H22" s="448"/>
    </row>
    <row r="23" spans="1:8" ht="15">
      <c r="A23" s="288"/>
      <c r="B23" s="288"/>
      <c r="C23" s="288"/>
      <c r="D23" s="288"/>
      <c r="E23" s="288"/>
      <c r="F23" s="288"/>
      <c r="G23" s="288"/>
      <c r="H23" s="288"/>
    </row>
    <row r="24" spans="1:8" ht="15">
      <c r="A24" s="288"/>
      <c r="B24" s="288"/>
      <c r="C24" s="288"/>
      <c r="D24" s="288"/>
      <c r="E24" s="288"/>
      <c r="F24" s="288"/>
      <c r="G24" s="288"/>
      <c r="H24" s="288"/>
    </row>
  </sheetData>
  <sheetProtection password="CAC5" sheet="1" formatCells="0" formatColumns="0" formatRows="0" insertColumns="0" insertRows="0" insertHyperlinks="0" deleteColumns="0" deleteRows="0" sort="0" autoFilter="0" pivotTables="0"/>
  <mergeCells count="20">
    <mergeCell ref="B11:G11"/>
    <mergeCell ref="B12:G12"/>
    <mergeCell ref="B14:G14"/>
    <mergeCell ref="A23:H23"/>
    <mergeCell ref="A24:H24"/>
    <mergeCell ref="A18:H18"/>
    <mergeCell ref="A19:H19"/>
    <mergeCell ref="A21:H21"/>
    <mergeCell ref="A22:H22"/>
    <mergeCell ref="A20:H20"/>
    <mergeCell ref="B15:G15"/>
    <mergeCell ref="B13:E13"/>
    <mergeCell ref="F13:G13"/>
    <mergeCell ref="B16:G16"/>
    <mergeCell ref="A1:H1"/>
    <mergeCell ref="A2:D2"/>
    <mergeCell ref="E2:H2"/>
    <mergeCell ref="B8:G8"/>
    <mergeCell ref="B9:G9"/>
    <mergeCell ref="B10:G10"/>
  </mergeCells>
  <dataValidations count="2">
    <dataValidation allowBlank="1" showInputMessage="1" showErrorMessage="1" promptTitle="Upis datuma" prompt="d.m.gg ili &#10;d/m/gg ili&#10;d-m-gg" sqref="F3:F7 D3:D7 B3:B7 H3:H7"/>
    <dataValidation type="list" allowBlank="1" showInputMessage="1" showErrorMessage="1" sqref="F13:G13">
      <formula1>listaTipMirovina</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4" r:id="rId2"/>
  <headerFooter>
    <oddFooter>&amp;LHRVATSKA OBRTNIČKA KOMORA&amp;CRadimo s Vama, za Vas.&amp;R&amp;P/9</oddFooter>
  </headerFooter>
  <rowBreaks count="1" manualBreakCount="1">
    <brk id="30" max="255" man="1"/>
  </rowBreaks>
  <colBreaks count="1" manualBreakCount="1">
    <brk id="7" max="65535" man="1"/>
  </colBreak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A22" sqref="A22:H22"/>
    </sheetView>
  </sheetViews>
  <sheetFormatPr defaultColWidth="9.140625" defaultRowHeight="15"/>
  <cols>
    <col min="1" max="1" width="3.57421875" style="1" customWidth="1"/>
    <col min="2" max="2" width="5.8515625" style="1" customWidth="1"/>
    <col min="3" max="3" width="29.57421875" style="1" customWidth="1"/>
    <col min="4" max="4" width="19.28125" style="1" customWidth="1"/>
    <col min="5" max="5" width="14.28125" style="1" customWidth="1"/>
    <col min="6" max="6" width="13.00390625" style="1" customWidth="1"/>
    <col min="7" max="7" width="13.8515625" style="1" customWidth="1"/>
    <col min="8" max="8" width="16.28125" style="1" customWidth="1"/>
    <col min="9" max="16384" width="9.140625" style="1" customWidth="1"/>
  </cols>
  <sheetData>
    <row r="1" spans="1:8" ht="45" customHeight="1">
      <c r="A1" s="449" t="s">
        <v>183</v>
      </c>
      <c r="B1" s="450"/>
      <c r="C1" s="450"/>
      <c r="D1" s="450"/>
      <c r="E1" s="451"/>
      <c r="F1" s="455" t="s">
        <v>60</v>
      </c>
      <c r="G1" s="455" t="s">
        <v>75</v>
      </c>
      <c r="H1" s="455"/>
    </row>
    <row r="2" spans="1:8" ht="15">
      <c r="A2" s="452"/>
      <c r="B2" s="453"/>
      <c r="C2" s="453"/>
      <c r="D2" s="453"/>
      <c r="E2" s="454"/>
      <c r="F2" s="455"/>
      <c r="G2" s="151" t="s">
        <v>76</v>
      </c>
      <c r="H2" s="152" t="s">
        <v>77</v>
      </c>
    </row>
    <row r="3" spans="1:8" ht="15">
      <c r="A3" s="456" t="s">
        <v>191</v>
      </c>
      <c r="B3" s="456"/>
      <c r="C3" s="456"/>
      <c r="D3" s="456"/>
      <c r="E3" s="456"/>
      <c r="F3" s="153">
        <f>u417doh+u423doh+u433doh</f>
        <v>0</v>
      </c>
      <c r="G3" s="154">
        <f>u417tuz+u423tuz+u433tuz</f>
        <v>0</v>
      </c>
      <c r="H3" s="155">
        <f>u417ino+u423ino+u433ino</f>
        <v>0</v>
      </c>
    </row>
    <row r="4" spans="1:8" ht="15">
      <c r="A4" s="24"/>
      <c r="B4" s="24"/>
      <c r="C4" s="24"/>
      <c r="D4" s="24"/>
      <c r="E4" s="24"/>
      <c r="F4" s="24"/>
      <c r="G4" s="26"/>
      <c r="H4" s="76"/>
    </row>
    <row r="5" spans="1:8" ht="15">
      <c r="A5" s="458" t="s">
        <v>184</v>
      </c>
      <c r="B5" s="459"/>
      <c r="C5" s="459"/>
      <c r="D5" s="459"/>
      <c r="E5" s="459"/>
      <c r="F5" s="459"/>
      <c r="G5" s="459"/>
      <c r="H5" s="460"/>
    </row>
    <row r="6" spans="1:8" ht="36" customHeight="1">
      <c r="A6" s="64" t="s">
        <v>10</v>
      </c>
      <c r="B6" s="457" t="s">
        <v>185</v>
      </c>
      <c r="C6" s="457"/>
      <c r="D6" s="457"/>
      <c r="E6" s="457"/>
      <c r="F6" s="457"/>
      <c r="G6" s="278" t="s">
        <v>186</v>
      </c>
      <c r="H6" s="285"/>
    </row>
    <row r="7" spans="1:8" ht="13.5" customHeight="1">
      <c r="A7" s="65">
        <v>1</v>
      </c>
      <c r="B7" s="407">
        <v>2</v>
      </c>
      <c r="C7" s="407"/>
      <c r="D7" s="407"/>
      <c r="E7" s="407"/>
      <c r="F7" s="407"/>
      <c r="G7" s="277">
        <v>3</v>
      </c>
      <c r="H7" s="287"/>
    </row>
    <row r="8" spans="1:8" ht="34.5" customHeight="1">
      <c r="A8" s="25" t="s">
        <v>16</v>
      </c>
      <c r="B8" s="472" t="s">
        <v>192</v>
      </c>
      <c r="C8" s="472"/>
      <c r="D8" s="472"/>
      <c r="E8" s="472"/>
      <c r="F8" s="472"/>
      <c r="G8" s="461"/>
      <c r="H8" s="462"/>
    </row>
    <row r="9" spans="1:8" ht="30.75" customHeight="1">
      <c r="A9" s="25" t="s">
        <v>17</v>
      </c>
      <c r="B9" s="472" t="s">
        <v>193</v>
      </c>
      <c r="C9" s="472"/>
      <c r="D9" s="472"/>
      <c r="E9" s="472"/>
      <c r="F9" s="472"/>
      <c r="G9" s="461"/>
      <c r="H9" s="462"/>
    </row>
    <row r="10" spans="1:8" ht="36" customHeight="1">
      <c r="A10" s="25" t="s">
        <v>18</v>
      </c>
      <c r="B10" s="472" t="s">
        <v>194</v>
      </c>
      <c r="C10" s="472"/>
      <c r="D10" s="472"/>
      <c r="E10" s="472"/>
      <c r="F10" s="472"/>
      <c r="G10" s="461"/>
      <c r="H10" s="462"/>
    </row>
    <row r="11" spans="1:8" ht="29.25" customHeight="1">
      <c r="A11" s="25" t="s">
        <v>27</v>
      </c>
      <c r="B11" s="472" t="s">
        <v>195</v>
      </c>
      <c r="C11" s="472"/>
      <c r="D11" s="472"/>
      <c r="E11" s="472"/>
      <c r="F11" s="472"/>
      <c r="G11" s="461"/>
      <c r="H11" s="462"/>
    </row>
    <row r="12" spans="1:8" ht="21" customHeight="1">
      <c r="A12" s="25" t="s">
        <v>28</v>
      </c>
      <c r="B12" s="473" t="s">
        <v>196</v>
      </c>
      <c r="C12" s="474"/>
      <c r="D12" s="474"/>
      <c r="E12" s="474"/>
      <c r="F12" s="475"/>
      <c r="G12" s="461"/>
      <c r="H12" s="462"/>
    </row>
    <row r="13" spans="1:8" ht="28.5" customHeight="1">
      <c r="A13" s="25" t="s">
        <v>29</v>
      </c>
      <c r="B13" s="472" t="s">
        <v>197</v>
      </c>
      <c r="C13" s="472"/>
      <c r="D13" s="472"/>
      <c r="E13" s="472"/>
      <c r="F13" s="472"/>
      <c r="G13" s="461"/>
      <c r="H13" s="477"/>
    </row>
    <row r="14" spans="1:8" ht="14.25" customHeight="1">
      <c r="A14" s="24"/>
      <c r="B14" s="24"/>
      <c r="C14" s="24"/>
      <c r="D14" s="24"/>
      <c r="E14" s="24"/>
      <c r="F14" s="24"/>
      <c r="G14" s="24"/>
      <c r="H14" s="76"/>
    </row>
    <row r="15" spans="1:8" ht="21" customHeight="1">
      <c r="A15" s="458" t="s">
        <v>187</v>
      </c>
      <c r="B15" s="459"/>
      <c r="C15" s="459"/>
      <c r="D15" s="459"/>
      <c r="E15" s="459"/>
      <c r="F15" s="459"/>
      <c r="G15" s="459"/>
      <c r="H15" s="476"/>
    </row>
    <row r="16" spans="1:8" ht="21" customHeight="1">
      <c r="A16" s="265"/>
      <c r="B16" s="265"/>
      <c r="C16" s="265"/>
      <c r="D16" s="265"/>
      <c r="E16" s="265"/>
      <c r="F16" s="265"/>
      <c r="G16" s="265"/>
      <c r="H16" s="265"/>
    </row>
    <row r="17" spans="1:8" ht="21" customHeight="1">
      <c r="A17" s="265"/>
      <c r="B17" s="265"/>
      <c r="C17" s="265"/>
      <c r="D17" s="265"/>
      <c r="E17" s="265"/>
      <c r="F17" s="265"/>
      <c r="G17" s="265"/>
      <c r="H17" s="265"/>
    </row>
    <row r="18" spans="1:8" ht="21" customHeight="1">
      <c r="A18" s="265"/>
      <c r="B18" s="265"/>
      <c r="C18" s="265"/>
      <c r="D18" s="265"/>
      <c r="E18" s="265"/>
      <c r="F18" s="265"/>
      <c r="G18" s="265"/>
      <c r="H18" s="265"/>
    </row>
    <row r="19" spans="1:8" ht="21" customHeight="1">
      <c r="A19" s="265"/>
      <c r="B19" s="265"/>
      <c r="C19" s="265"/>
      <c r="D19" s="265"/>
      <c r="E19" s="265"/>
      <c r="F19" s="265"/>
      <c r="G19" s="265"/>
      <c r="H19" s="265"/>
    </row>
    <row r="20" spans="1:8" ht="21" customHeight="1">
      <c r="A20" s="265"/>
      <c r="B20" s="265"/>
      <c r="C20" s="265"/>
      <c r="D20" s="265"/>
      <c r="E20" s="265"/>
      <c r="F20" s="265"/>
      <c r="G20" s="265"/>
      <c r="H20" s="265"/>
    </row>
    <row r="21" spans="1:8" ht="21" customHeight="1">
      <c r="A21" s="265"/>
      <c r="B21" s="265"/>
      <c r="C21" s="265"/>
      <c r="D21" s="265"/>
      <c r="E21" s="265"/>
      <c r="F21" s="265"/>
      <c r="G21" s="265"/>
      <c r="H21" s="265"/>
    </row>
    <row r="22" spans="1:8" ht="21" customHeight="1">
      <c r="A22" s="265"/>
      <c r="B22" s="265"/>
      <c r="C22" s="265"/>
      <c r="D22" s="265"/>
      <c r="E22" s="265"/>
      <c r="F22" s="265"/>
      <c r="G22" s="265"/>
      <c r="H22" s="265"/>
    </row>
    <row r="23" spans="1:8" ht="21" customHeight="1">
      <c r="A23" s="265"/>
      <c r="B23" s="265"/>
      <c r="C23" s="265"/>
      <c r="D23" s="265"/>
      <c r="E23" s="265"/>
      <c r="F23" s="265"/>
      <c r="G23" s="265"/>
      <c r="H23" s="265"/>
    </row>
    <row r="24" spans="1:8" ht="21" customHeight="1">
      <c r="A24" s="265"/>
      <c r="B24" s="265"/>
      <c r="C24" s="265"/>
      <c r="D24" s="265"/>
      <c r="E24" s="265"/>
      <c r="F24" s="265"/>
      <c r="G24" s="265"/>
      <c r="H24" s="265"/>
    </row>
    <row r="25" spans="1:8" ht="21" customHeight="1">
      <c r="A25" s="265"/>
      <c r="B25" s="265"/>
      <c r="C25" s="265"/>
      <c r="D25" s="265"/>
      <c r="E25" s="265"/>
      <c r="F25" s="265"/>
      <c r="G25" s="265"/>
      <c r="H25" s="265"/>
    </row>
    <row r="26" spans="1:8" ht="21" customHeight="1">
      <c r="A26" s="24"/>
      <c r="B26" s="24"/>
      <c r="C26" s="24"/>
      <c r="D26" s="24"/>
      <c r="E26" s="24"/>
      <c r="F26" s="24"/>
      <c r="G26" s="24"/>
      <c r="H26" s="77"/>
    </row>
    <row r="27" spans="1:8" ht="21" customHeight="1">
      <c r="A27" s="458" t="s">
        <v>188</v>
      </c>
      <c r="B27" s="459"/>
      <c r="C27" s="459"/>
      <c r="D27" s="459"/>
      <c r="E27" s="459"/>
      <c r="F27" s="459"/>
      <c r="G27" s="459"/>
      <c r="H27" s="460"/>
    </row>
    <row r="28" spans="1:8" ht="21" customHeight="1">
      <c r="A28" s="463"/>
      <c r="B28" s="464"/>
      <c r="C28" s="464"/>
      <c r="D28" s="464"/>
      <c r="E28" s="464"/>
      <c r="F28" s="464"/>
      <c r="G28" s="464"/>
      <c r="H28" s="465"/>
    </row>
    <row r="29" spans="1:8" ht="21" customHeight="1">
      <c r="A29" s="463"/>
      <c r="B29" s="464"/>
      <c r="C29" s="464"/>
      <c r="D29" s="464"/>
      <c r="E29" s="464"/>
      <c r="F29" s="464"/>
      <c r="G29" s="464"/>
      <c r="H29" s="465"/>
    </row>
    <row r="30" spans="1:8" ht="21" customHeight="1">
      <c r="A30" s="463"/>
      <c r="B30" s="464"/>
      <c r="C30" s="464"/>
      <c r="D30" s="464"/>
      <c r="E30" s="464"/>
      <c r="F30" s="464"/>
      <c r="G30" s="464"/>
      <c r="H30" s="466"/>
    </row>
    <row r="31" spans="1:8" ht="21" customHeight="1">
      <c r="A31" s="24"/>
      <c r="B31" s="24"/>
      <c r="C31" s="24"/>
      <c r="D31" s="24"/>
      <c r="E31" s="24"/>
      <c r="F31" s="24"/>
      <c r="G31" s="24"/>
      <c r="H31" s="78"/>
    </row>
    <row r="32" spans="1:8" ht="21" customHeight="1">
      <c r="A32" s="470" t="s">
        <v>189</v>
      </c>
      <c r="B32" s="470"/>
      <c r="C32" s="470"/>
      <c r="D32" s="470"/>
      <c r="E32" s="470"/>
      <c r="F32" s="470"/>
      <c r="G32" s="470"/>
      <c r="H32" s="470"/>
    </row>
    <row r="33" spans="1:8" ht="21" customHeight="1">
      <c r="A33" s="24"/>
      <c r="B33" s="24"/>
      <c r="C33" s="24"/>
      <c r="D33" s="24"/>
      <c r="E33" s="24"/>
      <c r="F33" s="24"/>
      <c r="G33" s="24"/>
      <c r="H33" s="79"/>
    </row>
    <row r="34" spans="1:8" ht="21" customHeight="1">
      <c r="A34" s="24" t="s">
        <v>190</v>
      </c>
      <c r="B34" s="24"/>
      <c r="C34" s="81"/>
      <c r="D34" s="24"/>
      <c r="E34" s="467"/>
      <c r="F34" s="468"/>
      <c r="G34" s="468"/>
      <c r="H34" s="469"/>
    </row>
    <row r="35" spans="1:8" ht="21" customHeight="1">
      <c r="A35" s="80"/>
      <c r="B35" s="80"/>
      <c r="C35" s="80"/>
      <c r="D35" s="80"/>
      <c r="E35" s="471" t="s">
        <v>198</v>
      </c>
      <c r="F35" s="471"/>
      <c r="G35" s="471"/>
      <c r="H35" s="471"/>
    </row>
    <row r="36" spans="1:8" ht="21" customHeight="1">
      <c r="A36" s="11"/>
      <c r="B36" s="11"/>
      <c r="C36" s="11"/>
      <c r="D36" s="11"/>
      <c r="E36" s="11"/>
      <c r="F36" s="11"/>
      <c r="G36" s="11"/>
      <c r="H36" s="11"/>
    </row>
    <row r="37" spans="1:8" ht="21" customHeight="1">
      <c r="A37" s="11"/>
      <c r="B37" s="11"/>
      <c r="C37" s="11"/>
      <c r="D37" s="11"/>
      <c r="E37" s="11"/>
      <c r="F37" s="11"/>
      <c r="G37" s="11"/>
      <c r="H37" s="11"/>
    </row>
  </sheetData>
  <sheetProtection sheet="1" formatCells="0" formatColumns="0" formatRows="0" insertColumns="0" insertRows="0" insertHyperlinks="0" deleteColumns="0" deleteRows="0" sort="0" autoFilter="0" pivotTables="0"/>
  <protectedRanges>
    <protectedRange sqref="A28:G30 A16:G25 G8:G13" name="Raspon6"/>
  </protectedRanges>
  <mergeCells count="39">
    <mergeCell ref="A20:H20"/>
    <mergeCell ref="A21:H21"/>
    <mergeCell ref="A22:H22"/>
    <mergeCell ref="A23:H23"/>
    <mergeCell ref="B12:F12"/>
    <mergeCell ref="B13:F13"/>
    <mergeCell ref="A17:H17"/>
    <mergeCell ref="A15:H15"/>
    <mergeCell ref="G13:H13"/>
    <mergeCell ref="A16:H16"/>
    <mergeCell ref="E35:H35"/>
    <mergeCell ref="B8:F8"/>
    <mergeCell ref="B9:F9"/>
    <mergeCell ref="B10:F10"/>
    <mergeCell ref="B11:F11"/>
    <mergeCell ref="A24:H24"/>
    <mergeCell ref="A25:H25"/>
    <mergeCell ref="G8:H8"/>
    <mergeCell ref="G9:H9"/>
    <mergeCell ref="G10:H10"/>
    <mergeCell ref="G11:H11"/>
    <mergeCell ref="G12:H12"/>
    <mergeCell ref="A29:H29"/>
    <mergeCell ref="A30:H30"/>
    <mergeCell ref="E34:H34"/>
    <mergeCell ref="A32:H32"/>
    <mergeCell ref="A27:H27"/>
    <mergeCell ref="A28:H28"/>
    <mergeCell ref="A18:H18"/>
    <mergeCell ref="A19:H19"/>
    <mergeCell ref="A1:E2"/>
    <mergeCell ref="G1:H1"/>
    <mergeCell ref="F1:F2"/>
    <mergeCell ref="G6:H6"/>
    <mergeCell ref="G7:H7"/>
    <mergeCell ref="A3:E3"/>
    <mergeCell ref="B6:F6"/>
    <mergeCell ref="A5:H5"/>
    <mergeCell ref="B7:F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headerFooter>
    <oddFooter>&amp;LHRVATSKA OBRTNIČKA KOMORA&amp;CRadimo s Vama, za Vas.&amp;R&amp;P/9</oddFooter>
  </headerFooter>
  <rowBreaks count="1" manualBreakCount="1">
    <brk id="30" max="255" man="1"/>
  </rowBreaks>
  <colBreaks count="1" manualBreakCount="1">
    <brk id="7" max="65535" man="1"/>
  </colBreaks>
  <ignoredErrors>
    <ignoredError sqref="F3" evalError="1"/>
  </ignoredErrors>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6">
      <selection activeCell="I24" sqref="I24:J24"/>
    </sheetView>
  </sheetViews>
  <sheetFormatPr defaultColWidth="9.140625" defaultRowHeight="15"/>
  <cols>
    <col min="1" max="1" width="3.7109375" style="0" customWidth="1"/>
    <col min="2" max="2" width="4.421875" style="0" customWidth="1"/>
    <col min="3" max="3" width="5.8515625" style="0" customWidth="1"/>
    <col min="4" max="5" width="8.7109375" style="0" customWidth="1"/>
    <col min="6" max="6" width="16.00390625" style="0" customWidth="1"/>
    <col min="7" max="8" width="11.140625" style="0" customWidth="1"/>
    <col min="9" max="9" width="12.140625" style="0" customWidth="1"/>
    <col min="10" max="10" width="14.8515625" style="0" customWidth="1"/>
  </cols>
  <sheetData>
    <row r="1" spans="1:10" ht="15.75">
      <c r="A1" s="29"/>
      <c r="B1" s="29"/>
      <c r="C1" s="29"/>
      <c r="D1" s="29"/>
      <c r="E1" s="29"/>
      <c r="F1" s="29"/>
      <c r="G1" s="29"/>
      <c r="H1" s="29"/>
      <c r="I1" s="29"/>
      <c r="J1" s="30" t="s">
        <v>199</v>
      </c>
    </row>
    <row r="2" spans="1:10" ht="15">
      <c r="A2" s="31"/>
      <c r="B2" s="31"/>
      <c r="C2" s="31"/>
      <c r="D2" s="31"/>
      <c r="E2" s="31"/>
      <c r="F2" s="31"/>
      <c r="G2" s="31"/>
      <c r="H2" s="31"/>
      <c r="I2" s="31"/>
      <c r="J2" s="32" t="s">
        <v>200</v>
      </c>
    </row>
    <row r="3" spans="1:10" ht="15">
      <c r="A3" s="498" t="str">
        <f>"9. UTVRĐIVANJE POREZA I PRIREZA 2022. GODINU"</f>
        <v>9. UTVRĐIVANJE POREZA I PRIREZA 2022. GODINU</v>
      </c>
      <c r="B3" s="498"/>
      <c r="C3" s="498"/>
      <c r="D3" s="498"/>
      <c r="E3" s="498"/>
      <c r="F3" s="498"/>
      <c r="G3" s="498"/>
      <c r="H3" s="498"/>
      <c r="I3" s="498"/>
      <c r="J3" s="498"/>
    </row>
    <row r="4" spans="1:10" ht="15">
      <c r="A4" s="284" t="s">
        <v>201</v>
      </c>
      <c r="B4" s="284"/>
      <c r="C4" s="284"/>
      <c r="D4" s="284"/>
      <c r="E4" s="284"/>
      <c r="F4" s="284"/>
      <c r="G4" s="284"/>
      <c r="H4" s="284"/>
      <c r="I4" s="284"/>
      <c r="J4" s="284"/>
    </row>
    <row r="5" spans="1:10" s="1" customFormat="1" ht="40.5" customHeight="1">
      <c r="A5" s="35" t="s">
        <v>202</v>
      </c>
      <c r="B5" s="491" t="s">
        <v>225</v>
      </c>
      <c r="C5" s="493"/>
      <c r="D5" s="492"/>
      <c r="E5" s="491" t="s">
        <v>226</v>
      </c>
      <c r="F5" s="492"/>
      <c r="G5" s="491" t="s">
        <v>227</v>
      </c>
      <c r="H5" s="493"/>
      <c r="I5" s="492"/>
      <c r="J5" s="150" t="s">
        <v>228</v>
      </c>
    </row>
    <row r="6" spans="1:10" ht="26.25" customHeight="1">
      <c r="A6" s="65">
        <v>1</v>
      </c>
      <c r="B6" s="494" t="s">
        <v>617</v>
      </c>
      <c r="C6" s="286"/>
      <c r="D6" s="287"/>
      <c r="E6" s="277">
        <v>3</v>
      </c>
      <c r="F6" s="287"/>
      <c r="G6" s="495" t="s">
        <v>229</v>
      </c>
      <c r="H6" s="496"/>
      <c r="I6" s="497"/>
      <c r="J6" s="64" t="s">
        <v>230</v>
      </c>
    </row>
    <row r="7" spans="1:10" ht="24.75" customHeight="1">
      <c r="A7" s="72" t="s">
        <v>205</v>
      </c>
      <c r="B7" s="478"/>
      <c r="C7" s="478"/>
      <c r="D7" s="478"/>
      <c r="E7" s="479"/>
      <c r="F7" s="480"/>
      <c r="G7" s="417">
        <f aca="true" t="shared" si="0" ref="G7:G18">IF(E7="","",E7*2500)</f>
      </c>
      <c r="H7" s="418"/>
      <c r="I7" s="419"/>
      <c r="J7" s="74">
        <f aca="true" t="shared" si="1" ref="J7:J18">IF(B7&amp;G7="","",IF(B7="",0,B7)+IF(G7="",0,G7))</f>
      </c>
    </row>
    <row r="8" spans="1:10" ht="24.75" customHeight="1">
      <c r="A8" s="72" t="s">
        <v>206</v>
      </c>
      <c r="B8" s="478"/>
      <c r="C8" s="478"/>
      <c r="D8" s="478"/>
      <c r="E8" s="479"/>
      <c r="F8" s="480"/>
      <c r="G8" s="417">
        <f t="shared" si="0"/>
      </c>
      <c r="H8" s="418"/>
      <c r="I8" s="419"/>
      <c r="J8" s="74">
        <f t="shared" si="1"/>
      </c>
    </row>
    <row r="9" spans="1:10" ht="24.75" customHeight="1">
      <c r="A9" s="72" t="s">
        <v>207</v>
      </c>
      <c r="B9" s="478"/>
      <c r="C9" s="478"/>
      <c r="D9" s="478"/>
      <c r="E9" s="479"/>
      <c r="F9" s="480"/>
      <c r="G9" s="417">
        <f t="shared" si="0"/>
      </c>
      <c r="H9" s="418"/>
      <c r="I9" s="419"/>
      <c r="J9" s="74">
        <f t="shared" si="1"/>
      </c>
    </row>
    <row r="10" spans="1:10" ht="24.75" customHeight="1">
      <c r="A10" s="72" t="s">
        <v>208</v>
      </c>
      <c r="B10" s="478"/>
      <c r="C10" s="478"/>
      <c r="D10" s="478"/>
      <c r="E10" s="479"/>
      <c r="F10" s="480"/>
      <c r="G10" s="417">
        <f t="shared" si="0"/>
      </c>
      <c r="H10" s="418"/>
      <c r="I10" s="419"/>
      <c r="J10" s="74">
        <f t="shared" si="1"/>
      </c>
    </row>
    <row r="11" spans="1:10" ht="24.75" customHeight="1">
      <c r="A11" s="72" t="s">
        <v>209</v>
      </c>
      <c r="B11" s="478"/>
      <c r="C11" s="478"/>
      <c r="D11" s="478"/>
      <c r="E11" s="479"/>
      <c r="F11" s="480"/>
      <c r="G11" s="417">
        <f t="shared" si="0"/>
      </c>
      <c r="H11" s="418"/>
      <c r="I11" s="419"/>
      <c r="J11" s="74">
        <f t="shared" si="1"/>
      </c>
    </row>
    <row r="12" spans="1:10" ht="24.75" customHeight="1">
      <c r="A12" s="72" t="s">
        <v>210</v>
      </c>
      <c r="B12" s="478"/>
      <c r="C12" s="478"/>
      <c r="D12" s="478"/>
      <c r="E12" s="479"/>
      <c r="F12" s="480"/>
      <c r="G12" s="417">
        <f t="shared" si="0"/>
      </c>
      <c r="H12" s="418"/>
      <c r="I12" s="419"/>
      <c r="J12" s="74">
        <f t="shared" si="1"/>
      </c>
    </row>
    <row r="13" spans="1:10" ht="24.75" customHeight="1">
      <c r="A13" s="72" t="s">
        <v>211</v>
      </c>
      <c r="B13" s="478"/>
      <c r="C13" s="478"/>
      <c r="D13" s="478"/>
      <c r="E13" s="479"/>
      <c r="F13" s="480"/>
      <c r="G13" s="417">
        <f t="shared" si="0"/>
      </c>
      <c r="H13" s="418"/>
      <c r="I13" s="419"/>
      <c r="J13" s="74">
        <f t="shared" si="1"/>
      </c>
    </row>
    <row r="14" spans="1:10" ht="24.75" customHeight="1">
      <c r="A14" s="72" t="s">
        <v>212</v>
      </c>
      <c r="B14" s="478"/>
      <c r="C14" s="478"/>
      <c r="D14" s="478"/>
      <c r="E14" s="479"/>
      <c r="F14" s="480"/>
      <c r="G14" s="417">
        <f t="shared" si="0"/>
      </c>
      <c r="H14" s="418"/>
      <c r="I14" s="419"/>
      <c r="J14" s="74">
        <f t="shared" si="1"/>
      </c>
    </row>
    <row r="15" spans="1:10" ht="24.75" customHeight="1">
      <c r="A15" s="72" t="s">
        <v>213</v>
      </c>
      <c r="B15" s="478"/>
      <c r="C15" s="478"/>
      <c r="D15" s="478"/>
      <c r="E15" s="479"/>
      <c r="F15" s="480"/>
      <c r="G15" s="417">
        <f t="shared" si="0"/>
      </c>
      <c r="H15" s="418"/>
      <c r="I15" s="419"/>
      <c r="J15" s="74">
        <f t="shared" si="1"/>
      </c>
    </row>
    <row r="16" spans="1:10" ht="24.75" customHeight="1">
      <c r="A16" s="72" t="s">
        <v>214</v>
      </c>
      <c r="B16" s="478"/>
      <c r="C16" s="478"/>
      <c r="D16" s="478"/>
      <c r="E16" s="479"/>
      <c r="F16" s="480"/>
      <c r="G16" s="417">
        <f t="shared" si="0"/>
      </c>
      <c r="H16" s="418"/>
      <c r="I16" s="419"/>
      <c r="J16" s="74">
        <f t="shared" si="1"/>
      </c>
    </row>
    <row r="17" spans="1:10" ht="24.75" customHeight="1">
      <c r="A17" s="72" t="s">
        <v>215</v>
      </c>
      <c r="B17" s="478"/>
      <c r="C17" s="478"/>
      <c r="D17" s="478"/>
      <c r="E17" s="479"/>
      <c r="F17" s="480"/>
      <c r="G17" s="417">
        <f t="shared" si="0"/>
      </c>
      <c r="H17" s="418"/>
      <c r="I17" s="419"/>
      <c r="J17" s="74">
        <f t="shared" si="1"/>
      </c>
    </row>
    <row r="18" spans="1:10" ht="24.75" customHeight="1">
      <c r="A18" s="72" t="s">
        <v>216</v>
      </c>
      <c r="B18" s="478"/>
      <c r="C18" s="478"/>
      <c r="D18" s="478"/>
      <c r="E18" s="479"/>
      <c r="F18" s="480"/>
      <c r="G18" s="417">
        <f t="shared" si="0"/>
      </c>
      <c r="H18" s="418"/>
      <c r="I18" s="419"/>
      <c r="J18" s="74">
        <f t="shared" si="1"/>
      </c>
    </row>
    <row r="19" spans="1:10" ht="15">
      <c r="A19" s="486" t="s">
        <v>217</v>
      </c>
      <c r="B19" s="487"/>
      <c r="C19" s="487"/>
      <c r="D19" s="487"/>
      <c r="E19" s="487"/>
      <c r="F19" s="486"/>
      <c r="G19" s="486"/>
      <c r="H19" s="486"/>
      <c r="I19" s="486"/>
      <c r="J19" s="75">
        <f>SUM(J7:J18)</f>
        <v>0</v>
      </c>
    </row>
    <row r="20" spans="1:10" ht="30.75" customHeight="1">
      <c r="A20" s="284" t="s">
        <v>231</v>
      </c>
      <c r="B20" s="284"/>
      <c r="C20" s="284"/>
      <c r="D20" s="284"/>
      <c r="E20" s="284"/>
      <c r="F20" s="284"/>
      <c r="G20" s="284"/>
      <c r="H20" s="284"/>
      <c r="I20" s="284"/>
      <c r="J20" s="75">
        <f>ukupno33</f>
        <v>0</v>
      </c>
    </row>
    <row r="21" spans="1:10" ht="15">
      <c r="A21" s="284" t="s">
        <v>218</v>
      </c>
      <c r="B21" s="284"/>
      <c r="C21" s="284"/>
      <c r="D21" s="284"/>
      <c r="E21" s="284"/>
      <c r="F21" s="284"/>
      <c r="G21" s="284"/>
      <c r="H21" s="284"/>
      <c r="I21" s="284"/>
      <c r="J21" s="75">
        <f>J19+J20</f>
        <v>0</v>
      </c>
    </row>
    <row r="22" spans="1:10" ht="15">
      <c r="A22" s="284" t="s">
        <v>219</v>
      </c>
      <c r="B22" s="284"/>
      <c r="C22" s="284"/>
      <c r="D22" s="284"/>
      <c r="E22" s="284"/>
      <c r="F22" s="284"/>
      <c r="G22" s="284"/>
      <c r="H22" s="284"/>
      <c r="I22" s="284"/>
      <c r="J22" s="284"/>
    </row>
    <row r="23" spans="1:10" ht="15">
      <c r="A23" s="33"/>
      <c r="B23" s="488" t="s">
        <v>220</v>
      </c>
      <c r="C23" s="488"/>
      <c r="D23" s="488"/>
      <c r="E23" s="488"/>
      <c r="F23" s="488"/>
      <c r="G23" s="488"/>
      <c r="H23" s="489"/>
      <c r="I23" s="483">
        <f>IF(sveukupnidohodak5="","",sveukupnidohodak5)</f>
        <v>0</v>
      </c>
      <c r="J23" s="483"/>
    </row>
    <row r="24" spans="1:10" ht="15">
      <c r="A24" s="33"/>
      <c r="B24" s="488" t="s">
        <v>221</v>
      </c>
      <c r="C24" s="488"/>
      <c r="D24" s="488"/>
      <c r="E24" s="488"/>
      <c r="F24" s="488"/>
      <c r="G24" s="488"/>
      <c r="H24" s="489"/>
      <c r="I24" s="483">
        <f>IF(J21="","",IF(I23="","",MIN(J21,I23)))</f>
        <v>0</v>
      </c>
      <c r="J24" s="483"/>
    </row>
    <row r="25" spans="1:10" ht="15">
      <c r="A25" s="33"/>
      <c r="B25" s="488" t="s">
        <v>222</v>
      </c>
      <c r="C25" s="488"/>
      <c r="D25" s="488"/>
      <c r="E25" s="488"/>
      <c r="F25" s="488"/>
      <c r="G25" s="488"/>
      <c r="H25" s="489"/>
      <c r="I25" s="483">
        <f>I23-I24</f>
        <v>0</v>
      </c>
      <c r="J25" s="483"/>
    </row>
    <row r="26" spans="1:10" ht="15">
      <c r="A26" s="24"/>
      <c r="B26" s="24"/>
      <c r="C26" s="24"/>
      <c r="D26" s="24"/>
      <c r="E26" s="24"/>
      <c r="F26" s="24"/>
      <c r="G26" s="24"/>
      <c r="H26" s="24"/>
      <c r="I26" s="24"/>
      <c r="J26" s="24"/>
    </row>
    <row r="27" spans="1:10" ht="15">
      <c r="A27" s="284" t="s">
        <v>223</v>
      </c>
      <c r="B27" s="284"/>
      <c r="C27" s="284"/>
      <c r="D27" s="284"/>
      <c r="E27" s="284"/>
      <c r="F27" s="284"/>
      <c r="G27" s="284"/>
      <c r="H27" s="284"/>
      <c r="I27" s="284"/>
      <c r="J27" s="284"/>
    </row>
    <row r="28" spans="1:10" ht="15">
      <c r="A28" s="33"/>
      <c r="B28" s="484" t="s">
        <v>224</v>
      </c>
      <c r="C28" s="484"/>
      <c r="D28" s="484"/>
      <c r="E28" s="484"/>
      <c r="F28" s="484"/>
      <c r="G28" s="484"/>
      <c r="H28" s="485"/>
      <c r="I28" s="483">
        <f>I25</f>
        <v>0</v>
      </c>
      <c r="J28" s="483"/>
    </row>
    <row r="29" spans="1:10" ht="15">
      <c r="A29" s="33"/>
      <c r="B29" s="484" t="s">
        <v>620</v>
      </c>
      <c r="C29" s="484"/>
      <c r="D29" s="484"/>
      <c r="E29" s="484"/>
      <c r="F29" s="484"/>
      <c r="G29" s="484"/>
      <c r="H29" s="485"/>
      <c r="I29" s="483">
        <f>IF(I28="","",MIN(I28,360000))</f>
        <v>0</v>
      </c>
      <c r="J29" s="483"/>
    </row>
    <row r="30" spans="1:10" ht="30.75" customHeight="1">
      <c r="A30" s="33"/>
      <c r="B30" s="484" t="s">
        <v>623</v>
      </c>
      <c r="C30" s="484"/>
      <c r="D30" s="484"/>
      <c r="E30" s="484"/>
      <c r="F30" s="484"/>
      <c r="G30" s="484"/>
      <c r="H30" s="485"/>
      <c r="I30" s="483">
        <f>IF(N(u423doh)&gt;12500,0,MIN(N(u423doh),N(I28)-N(I29)))</f>
        <v>0</v>
      </c>
      <c r="J30" s="483"/>
    </row>
    <row r="31" spans="1:10" ht="15">
      <c r="A31" s="34"/>
      <c r="B31" s="499" t="s">
        <v>624</v>
      </c>
      <c r="C31" s="499"/>
      <c r="D31" s="499"/>
      <c r="E31" s="499"/>
      <c r="F31" s="499"/>
      <c r="G31" s="499"/>
      <c r="H31" s="500"/>
      <c r="I31" s="483">
        <f>I28-I29-I30</f>
        <v>0</v>
      </c>
      <c r="J31" s="483"/>
    </row>
    <row r="32" spans="1:10" s="1" customFormat="1" ht="15">
      <c r="A32" s="34"/>
      <c r="B32" s="481" t="s">
        <v>621</v>
      </c>
      <c r="C32" s="481"/>
      <c r="D32" s="481"/>
      <c r="E32" s="481"/>
      <c r="F32" s="481"/>
      <c r="G32" s="481"/>
      <c r="H32" s="482"/>
      <c r="I32" s="483">
        <f>(I29+I30)*20%</f>
        <v>0</v>
      </c>
      <c r="J32" s="483"/>
    </row>
    <row r="33" spans="1:10" s="1" customFormat="1" ht="15">
      <c r="A33" s="34"/>
      <c r="B33" s="481" t="s">
        <v>622</v>
      </c>
      <c r="C33" s="481"/>
      <c r="D33" s="481"/>
      <c r="E33" s="481"/>
      <c r="F33" s="481"/>
      <c r="G33" s="481"/>
      <c r="H33" s="482"/>
      <c r="I33" s="483">
        <f>I31*30%</f>
        <v>0</v>
      </c>
      <c r="J33" s="483"/>
    </row>
    <row r="34" spans="1:10" ht="15">
      <c r="A34" s="34"/>
      <c r="B34" s="481" t="s">
        <v>232</v>
      </c>
      <c r="C34" s="481"/>
      <c r="D34" s="481"/>
      <c r="E34" s="481"/>
      <c r="F34" s="481"/>
      <c r="G34" s="481"/>
      <c r="H34" s="482"/>
      <c r="I34" s="483">
        <f>I32+I33</f>
        <v>0</v>
      </c>
      <c r="J34" s="483"/>
    </row>
    <row r="35" spans="1:10" ht="15">
      <c r="A35" s="50"/>
      <c r="B35" s="50"/>
      <c r="C35" s="50"/>
      <c r="D35" s="50"/>
      <c r="E35" s="50"/>
      <c r="F35" s="50"/>
      <c r="G35" s="50"/>
      <c r="H35" s="50"/>
      <c r="I35" s="50"/>
      <c r="J35" s="50"/>
    </row>
    <row r="36" spans="1:10" ht="39.75" customHeight="1">
      <c r="A36" s="490" t="s">
        <v>625</v>
      </c>
      <c r="B36" s="288"/>
      <c r="C36" s="288"/>
      <c r="D36" s="288"/>
      <c r="E36" s="288"/>
      <c r="F36" s="288"/>
      <c r="G36" s="288"/>
      <c r="H36" s="288"/>
      <c r="I36" s="288"/>
      <c r="J36" s="288"/>
    </row>
    <row r="37" spans="1:10" ht="15">
      <c r="A37" s="288"/>
      <c r="B37" s="288"/>
      <c r="C37" s="288"/>
      <c r="D37" s="288"/>
      <c r="E37" s="288"/>
      <c r="F37" s="288"/>
      <c r="G37" s="288"/>
      <c r="H37" s="288"/>
      <c r="I37" s="288"/>
      <c r="J37" s="288"/>
    </row>
    <row r="38" spans="1:10" ht="15">
      <c r="A38" s="288"/>
      <c r="B38" s="288"/>
      <c r="C38" s="288"/>
      <c r="D38" s="288"/>
      <c r="E38" s="288"/>
      <c r="F38" s="288"/>
      <c r="G38" s="288"/>
      <c r="H38" s="288"/>
      <c r="I38" s="288"/>
      <c r="J38" s="288"/>
    </row>
  </sheetData>
  <sheetProtection password="CAC5" sheet="1" formatCells="0" formatColumns="0" formatRows="0" insertColumns="0" insertRows="0" insertHyperlinks="0" deleteColumns="0" deleteRows="0" sort="0" autoFilter="0" pivotTables="0"/>
  <protectedRanges>
    <protectedRange sqref="B7:D18 I7:I18" name="Raspon7_1"/>
  </protectedRanges>
  <mergeCells count="72">
    <mergeCell ref="A37:J37"/>
    <mergeCell ref="A38:J38"/>
    <mergeCell ref="A3:J3"/>
    <mergeCell ref="A4:J4"/>
    <mergeCell ref="B31:H31"/>
    <mergeCell ref="I31:J31"/>
    <mergeCell ref="B24:H24"/>
    <mergeCell ref="I24:J24"/>
    <mergeCell ref="B25:H25"/>
    <mergeCell ref="I25:J25"/>
    <mergeCell ref="B28:H28"/>
    <mergeCell ref="I28:J28"/>
    <mergeCell ref="B7:D7"/>
    <mergeCell ref="G8:I8"/>
    <mergeCell ref="B29:H29"/>
    <mergeCell ref="I29:J29"/>
    <mergeCell ref="E15:F15"/>
    <mergeCell ref="E16:F16"/>
    <mergeCell ref="E17:F17"/>
    <mergeCell ref="A20:I20"/>
    <mergeCell ref="A27:J27"/>
    <mergeCell ref="E5:F5"/>
    <mergeCell ref="G5:I5"/>
    <mergeCell ref="B6:D6"/>
    <mergeCell ref="E6:F6"/>
    <mergeCell ref="G6:I6"/>
    <mergeCell ref="B5:D5"/>
    <mergeCell ref="B13:D13"/>
    <mergeCell ref="B15:D15"/>
    <mergeCell ref="B16:D16"/>
    <mergeCell ref="A36:J36"/>
    <mergeCell ref="E7:F7"/>
    <mergeCell ref="G7:I7"/>
    <mergeCell ref="E8:F8"/>
    <mergeCell ref="E9:F9"/>
    <mergeCell ref="E10:F10"/>
    <mergeCell ref="E11:F11"/>
    <mergeCell ref="E12:F12"/>
    <mergeCell ref="E13:F13"/>
    <mergeCell ref="B32:H32"/>
    <mergeCell ref="I32:J32"/>
    <mergeCell ref="B33:H33"/>
    <mergeCell ref="I33:J33"/>
    <mergeCell ref="G18:I18"/>
    <mergeCell ref="E18:F18"/>
    <mergeCell ref="B18:D18"/>
    <mergeCell ref="A21:I21"/>
    <mergeCell ref="A22:J22"/>
    <mergeCell ref="B23:H23"/>
    <mergeCell ref="I23:J23"/>
    <mergeCell ref="B34:H34"/>
    <mergeCell ref="I34:J34"/>
    <mergeCell ref="B30:H30"/>
    <mergeCell ref="I30:J30"/>
    <mergeCell ref="A19:I19"/>
    <mergeCell ref="B8:D8"/>
    <mergeCell ref="B9:D9"/>
    <mergeCell ref="B10:D10"/>
    <mergeCell ref="B11:D11"/>
    <mergeCell ref="B12:D12"/>
    <mergeCell ref="G15:I15"/>
    <mergeCell ref="G16:I16"/>
    <mergeCell ref="G17:I17"/>
    <mergeCell ref="B17:D17"/>
    <mergeCell ref="E14:F14"/>
    <mergeCell ref="B14:D14"/>
    <mergeCell ref="G9:I9"/>
    <mergeCell ref="G10:I10"/>
    <mergeCell ref="G11:I11"/>
    <mergeCell ref="G12:I12"/>
    <mergeCell ref="G13:I13"/>
    <mergeCell ref="G14:I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headerFooter>
    <oddFooter>&amp;LHRVATSKA OBRTNIČKA KOMORA&amp;CRadimo s Vama, za Vas.&amp;R&amp;P/9</oddFooter>
  </headerFooter>
  <rowBreaks count="1" manualBreakCount="1">
    <brk id="30" max="255" man="1"/>
  </rowBreaks>
  <colBreaks count="1" manualBreakCount="1">
    <brk id="7"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J3" sqref="J3:K3"/>
    </sheetView>
  </sheetViews>
  <sheetFormatPr defaultColWidth="9.140625" defaultRowHeight="15"/>
  <cols>
    <col min="1" max="1" width="2.57421875" style="135" customWidth="1"/>
    <col min="2" max="2" width="5.8515625" style="135" customWidth="1"/>
    <col min="3" max="3" width="6.7109375" style="135" customWidth="1"/>
    <col min="4" max="5" width="6.8515625" style="135" customWidth="1"/>
    <col min="6" max="6" width="13.28125" style="135" customWidth="1"/>
    <col min="7" max="7" width="3.8515625" style="135" customWidth="1"/>
    <col min="8" max="8" width="22.8515625" style="135" customWidth="1"/>
    <col min="9" max="9" width="16.8515625" style="135" customWidth="1"/>
    <col min="10" max="10" width="10.421875" style="135" customWidth="1"/>
    <col min="11" max="11" width="14.8515625" style="135" customWidth="1"/>
    <col min="12" max="16384" width="9.140625" style="135" customWidth="1"/>
  </cols>
  <sheetData>
    <row r="1" spans="1:11" ht="24.75" customHeight="1">
      <c r="A1" s="536" t="s">
        <v>223</v>
      </c>
      <c r="B1" s="536"/>
      <c r="C1" s="536"/>
      <c r="D1" s="536"/>
      <c r="E1" s="536"/>
      <c r="F1" s="536"/>
      <c r="G1" s="536"/>
      <c r="H1" s="537"/>
      <c r="I1" s="537"/>
      <c r="J1" s="536"/>
      <c r="K1" s="536"/>
    </row>
    <row r="2" spans="1:11" ht="36" customHeight="1">
      <c r="A2" s="542" t="s">
        <v>238</v>
      </c>
      <c r="B2" s="543"/>
      <c r="C2" s="543"/>
      <c r="D2" s="543"/>
      <c r="E2" s="543"/>
      <c r="F2" s="543"/>
      <c r="G2" s="544"/>
      <c r="H2" s="162" t="s">
        <v>259</v>
      </c>
      <c r="I2" s="163">
        <f>postotak</f>
        <v>0</v>
      </c>
      <c r="J2" s="545">
        <f>uk957gpor*I2</f>
        <v>0</v>
      </c>
      <c r="K2" s="546"/>
    </row>
    <row r="3" spans="1:11" ht="32.25" customHeight="1">
      <c r="A3" s="506" t="s">
        <v>239</v>
      </c>
      <c r="B3" s="504"/>
      <c r="C3" s="504"/>
      <c r="D3" s="504"/>
      <c r="E3" s="504"/>
      <c r="F3" s="504"/>
      <c r="G3" s="504"/>
      <c r="H3" s="528"/>
      <c r="I3" s="529"/>
      <c r="J3" s="526">
        <f>uk957gpor+J2</f>
        <v>0</v>
      </c>
      <c r="K3" s="527"/>
    </row>
    <row r="4" spans="1:11" ht="35.25" customHeight="1">
      <c r="A4" s="531" t="s">
        <v>240</v>
      </c>
      <c r="B4" s="532"/>
      <c r="C4" s="532"/>
      <c r="D4" s="532"/>
      <c r="E4" s="532"/>
      <c r="F4" s="532"/>
      <c r="G4" s="532"/>
      <c r="H4" s="532"/>
      <c r="I4" s="532"/>
      <c r="J4" s="540" t="e">
        <f>IF(J3="","",(N(J3)-(N(J3)*N(u415doh)+N(J3)*N(u412doh))/N(sveukupnidohodak5)/2)/N(sveukupnidohodak5))</f>
        <v>#DIV/0!</v>
      </c>
      <c r="K4" s="541"/>
    </row>
    <row r="5" spans="1:11" ht="24.75" customHeight="1">
      <c r="A5" s="137"/>
      <c r="B5" s="138"/>
      <c r="C5" s="137"/>
      <c r="D5" s="137"/>
      <c r="E5" s="137"/>
      <c r="F5" s="137"/>
      <c r="G5" s="137"/>
      <c r="H5" s="164"/>
      <c r="I5" s="137"/>
      <c r="J5" s="137"/>
      <c r="K5" s="137"/>
    </row>
    <row r="6" spans="1:11" ht="24.75" customHeight="1">
      <c r="A6" s="536" t="s">
        <v>233</v>
      </c>
      <c r="B6" s="536"/>
      <c r="C6" s="536"/>
      <c r="D6" s="536"/>
      <c r="E6" s="536"/>
      <c r="F6" s="536"/>
      <c r="G6" s="536"/>
      <c r="H6" s="536"/>
      <c r="I6" s="536"/>
      <c r="J6" s="536"/>
      <c r="K6" s="536"/>
    </row>
    <row r="7" spans="1:11" ht="39.75" customHeight="1">
      <c r="A7" s="506" t="s">
        <v>608</v>
      </c>
      <c r="B7" s="504"/>
      <c r="C7" s="504"/>
      <c r="D7" s="504"/>
      <c r="E7" s="504"/>
      <c r="F7" s="504"/>
      <c r="G7" s="504"/>
      <c r="H7" s="504"/>
      <c r="I7" s="505"/>
      <c r="J7" s="538">
        <f>J3*'Stranica 5'!I47:K47</f>
        <v>0</v>
      </c>
      <c r="K7" s="538"/>
    </row>
    <row r="8" spans="1:11" ht="51" customHeight="1">
      <c r="A8" s="506" t="s">
        <v>616</v>
      </c>
      <c r="B8" s="504"/>
      <c r="C8" s="504"/>
      <c r="D8" s="504"/>
      <c r="E8" s="504"/>
      <c r="F8" s="504"/>
      <c r="G8" s="504"/>
      <c r="H8" s="504"/>
      <c r="I8" s="505"/>
      <c r="J8" s="538">
        <f>(J3*'Stranica 5'!I46:K46)*50%</f>
        <v>0</v>
      </c>
      <c r="K8" s="538"/>
    </row>
    <row r="9" spans="1:11" ht="38.25" customHeight="1">
      <c r="A9" s="506" t="s">
        <v>609</v>
      </c>
      <c r="B9" s="504"/>
      <c r="C9" s="504"/>
      <c r="D9" s="504"/>
      <c r="E9" s="504"/>
      <c r="F9" s="504"/>
      <c r="G9" s="504"/>
      <c r="H9" s="504"/>
      <c r="I9" s="505"/>
      <c r="J9" s="502">
        <f>J7+J8</f>
        <v>0</v>
      </c>
      <c r="K9" s="502"/>
    </row>
    <row r="10" spans="1:11" ht="24.75" customHeight="1">
      <c r="A10" s="506" t="s">
        <v>610</v>
      </c>
      <c r="B10" s="504"/>
      <c r="C10" s="504"/>
      <c r="D10" s="504"/>
      <c r="E10" s="504"/>
      <c r="F10" s="504"/>
      <c r="G10" s="504"/>
      <c r="H10" s="504"/>
      <c r="I10" s="505"/>
      <c r="J10" s="539"/>
      <c r="K10" s="539"/>
    </row>
    <row r="11" spans="1:11" ht="24.75" customHeight="1">
      <c r="A11" s="506" t="s">
        <v>589</v>
      </c>
      <c r="B11" s="521"/>
      <c r="C11" s="521"/>
      <c r="D11" s="521"/>
      <c r="E11" s="521"/>
      <c r="F11" s="521"/>
      <c r="G11" s="521"/>
      <c r="H11" s="521"/>
      <c r="I11" s="522"/>
      <c r="J11" s="524">
        <f>IF(u412doh=0,"",J3*J4)</f>
      </c>
      <c r="K11" s="525"/>
    </row>
    <row r="12" spans="1:11" ht="24.75" customHeight="1">
      <c r="A12" s="503" t="s">
        <v>596</v>
      </c>
      <c r="B12" s="504"/>
      <c r="C12" s="504"/>
      <c r="D12" s="504"/>
      <c r="E12" s="504"/>
      <c r="F12" s="504"/>
      <c r="G12" s="504"/>
      <c r="H12" s="504"/>
      <c r="I12" s="505"/>
      <c r="J12" s="535">
        <f>IF(J3&amp;J9&amp;J10&amp;J11="","",MAX(0,N(J3)-N(J9)-N(J10)-N(J11)))</f>
        <v>0</v>
      </c>
      <c r="K12" s="509"/>
    </row>
    <row r="13" spans="1:11" ht="24.75" customHeight="1">
      <c r="A13" s="506" t="s">
        <v>611</v>
      </c>
      <c r="B13" s="504"/>
      <c r="C13" s="504"/>
      <c r="D13" s="504"/>
      <c r="E13" s="504"/>
      <c r="F13" s="504"/>
      <c r="G13" s="504"/>
      <c r="H13" s="504"/>
      <c r="I13" s="505"/>
      <c r="J13" s="523">
        <f>sveukupno5tuz</f>
        <v>0</v>
      </c>
      <c r="K13" s="523"/>
    </row>
    <row r="14" spans="1:11" ht="31.5" customHeight="1">
      <c r="A14" s="506" t="s">
        <v>590</v>
      </c>
      <c r="B14" s="521"/>
      <c r="C14" s="521"/>
      <c r="D14" s="521"/>
      <c r="E14" s="521"/>
      <c r="F14" s="521"/>
      <c r="G14" s="521"/>
      <c r="H14" s="521"/>
      <c r="I14" s="522"/>
      <c r="J14" s="509">
        <f>u415por</f>
        <v>0</v>
      </c>
      <c r="K14" s="509"/>
    </row>
    <row r="15" spans="1:11" ht="32.25" customHeight="1">
      <c r="A15" s="506" t="s">
        <v>612</v>
      </c>
      <c r="B15" s="504"/>
      <c r="C15" s="504"/>
      <c r="D15" s="504"/>
      <c r="E15" s="504"/>
      <c r="F15" s="504"/>
      <c r="G15" s="504"/>
      <c r="H15" s="504"/>
      <c r="I15" s="505"/>
      <c r="J15" s="509">
        <f>u412por</f>
        <v>0</v>
      </c>
      <c r="K15" s="509"/>
    </row>
    <row r="16" spans="1:11" ht="24.75" customHeight="1">
      <c r="A16" s="503" t="s">
        <v>591</v>
      </c>
      <c r="B16" s="504"/>
      <c r="C16" s="504"/>
      <c r="D16" s="504"/>
      <c r="E16" s="504"/>
      <c r="F16" s="504"/>
      <c r="G16" s="504"/>
      <c r="H16" s="504"/>
      <c r="I16" s="505"/>
      <c r="J16" s="513">
        <f>sveukupno5ino</f>
        <v>0</v>
      </c>
      <c r="K16" s="513"/>
    </row>
    <row r="17" spans="1:11" ht="36" customHeight="1">
      <c r="A17" s="503" t="s">
        <v>592</v>
      </c>
      <c r="B17" s="504"/>
      <c r="C17" s="504"/>
      <c r="D17" s="504"/>
      <c r="E17" s="504"/>
      <c r="F17" s="504"/>
      <c r="G17" s="504"/>
      <c r="H17" s="504"/>
      <c r="I17" s="505"/>
      <c r="J17" s="514"/>
      <c r="K17" s="514"/>
    </row>
    <row r="18" spans="1:11" ht="24.75" customHeight="1">
      <c r="A18" s="503" t="s">
        <v>593</v>
      </c>
      <c r="B18" s="504"/>
      <c r="C18" s="504"/>
      <c r="D18" s="504"/>
      <c r="E18" s="504"/>
      <c r="F18" s="504"/>
      <c r="G18" s="504"/>
      <c r="H18" s="504"/>
      <c r="I18" s="505"/>
      <c r="J18" s="509">
        <f>J13+J14+J15+J17</f>
        <v>0</v>
      </c>
      <c r="K18" s="509"/>
    </row>
    <row r="19" spans="1:11" ht="24.75" customHeight="1">
      <c r="A19" s="506" t="s">
        <v>613</v>
      </c>
      <c r="B19" s="504"/>
      <c r="C19" s="504"/>
      <c r="D19" s="504"/>
      <c r="E19" s="504"/>
      <c r="F19" s="504"/>
      <c r="G19" s="504"/>
      <c r="H19" s="504"/>
      <c r="I19" s="505"/>
      <c r="J19" s="509">
        <f>IF(J12&gt;J18,J12-J18,0)</f>
        <v>0</v>
      </c>
      <c r="K19" s="509"/>
    </row>
    <row r="20" spans="1:11" ht="24.75" customHeight="1">
      <c r="A20" s="503" t="s">
        <v>594</v>
      </c>
      <c r="B20" s="504"/>
      <c r="C20" s="504"/>
      <c r="D20" s="504"/>
      <c r="E20" s="504"/>
      <c r="F20" s="504"/>
      <c r="G20" s="504"/>
      <c r="H20" s="504"/>
      <c r="I20" s="505"/>
      <c r="J20" s="502">
        <f>IF(J18&gt;J12,J18-J12,0)</f>
        <v>0</v>
      </c>
      <c r="K20" s="502"/>
    </row>
    <row r="21" spans="1:11" ht="24.75" customHeight="1">
      <c r="A21" s="139"/>
      <c r="B21" s="140"/>
      <c r="C21" s="141"/>
      <c r="D21" s="141"/>
      <c r="E21" s="141"/>
      <c r="F21" s="141"/>
      <c r="G21" s="141"/>
      <c r="H21" s="141"/>
      <c r="I21" s="141"/>
      <c r="J21" s="142"/>
      <c r="K21" s="142"/>
    </row>
    <row r="22" spans="1:11" ht="24.75" customHeight="1">
      <c r="A22" s="515" t="s">
        <v>234</v>
      </c>
      <c r="B22" s="515"/>
      <c r="C22" s="515"/>
      <c r="D22" s="515"/>
      <c r="E22" s="515"/>
      <c r="F22" s="515"/>
      <c r="G22" s="515"/>
      <c r="H22" s="515"/>
      <c r="I22" s="515"/>
      <c r="J22" s="515"/>
      <c r="K22" s="515"/>
    </row>
    <row r="23" spans="1:11" ht="32.25" customHeight="1">
      <c r="A23" s="136"/>
      <c r="B23" s="143" t="s">
        <v>235</v>
      </c>
      <c r="C23" s="516" t="s">
        <v>241</v>
      </c>
      <c r="D23" s="516"/>
      <c r="E23" s="516"/>
      <c r="F23" s="516"/>
      <c r="G23" s="516"/>
      <c r="H23" s="516"/>
      <c r="I23" s="517"/>
      <c r="J23" s="518">
        <f>IF(u433doh&amp;sveukupnidohodak5="","",IF(N(u433doh)=0,0,u433doh/sveukupnidohodak5))</f>
        <v>0</v>
      </c>
      <c r="K23" s="519"/>
    </row>
    <row r="24" spans="1:11" ht="24.75" customHeight="1">
      <c r="A24" s="144"/>
      <c r="B24" s="145"/>
      <c r="C24" s="510" t="s">
        <v>236</v>
      </c>
      <c r="D24" s="510"/>
      <c r="E24" s="510"/>
      <c r="F24" s="510"/>
      <c r="G24" s="510"/>
      <c r="H24" s="510"/>
      <c r="I24" s="511"/>
      <c r="J24" s="533"/>
      <c r="K24" s="534"/>
    </row>
    <row r="25" spans="1:11" ht="31.5" customHeight="1">
      <c r="A25" s="146"/>
      <c r="B25" s="147" t="s">
        <v>237</v>
      </c>
      <c r="C25" s="507" t="s">
        <v>595</v>
      </c>
      <c r="D25" s="507"/>
      <c r="E25" s="507"/>
      <c r="F25" s="507"/>
      <c r="G25" s="507"/>
      <c r="H25" s="507"/>
      <c r="I25" s="508"/>
      <c r="J25" s="509">
        <f>IF(TRIM(J14&amp;J23&amp;J24)="","",IF(N(J24)=0,0,N(J12)*N(J23)/J24/1.2))</f>
        <v>0</v>
      </c>
      <c r="K25" s="509"/>
    </row>
    <row r="26" spans="1:11" ht="15.75">
      <c r="A26" s="148"/>
      <c r="B26" s="148"/>
      <c r="C26" s="530"/>
      <c r="D26" s="530"/>
      <c r="E26" s="530"/>
      <c r="F26" s="148"/>
      <c r="G26" s="148"/>
      <c r="H26" s="148"/>
      <c r="I26" s="148"/>
      <c r="J26" s="148"/>
      <c r="K26" s="148"/>
    </row>
    <row r="27" spans="1:11" ht="24" customHeight="1">
      <c r="A27" s="512" t="s">
        <v>242</v>
      </c>
      <c r="B27" s="512"/>
      <c r="C27" s="512"/>
      <c r="D27" s="512"/>
      <c r="E27" s="512"/>
      <c r="F27" s="512"/>
      <c r="G27" s="512"/>
      <c r="H27" s="512"/>
      <c r="I27" s="512"/>
      <c r="J27" s="512"/>
      <c r="K27" s="512"/>
    </row>
    <row r="28" spans="1:11" ht="30.75" customHeight="1">
      <c r="A28" s="512" t="s">
        <v>603</v>
      </c>
      <c r="B28" s="512"/>
      <c r="C28" s="512"/>
      <c r="D28" s="512"/>
      <c r="E28" s="512"/>
      <c r="F28" s="512"/>
      <c r="G28" s="512"/>
      <c r="H28" s="512"/>
      <c r="I28" s="512"/>
      <c r="J28" s="512"/>
      <c r="K28" s="512"/>
    </row>
    <row r="29" spans="1:11" ht="39" customHeight="1">
      <c r="A29" s="501" t="s">
        <v>604</v>
      </c>
      <c r="B29" s="501"/>
      <c r="C29" s="501"/>
      <c r="D29" s="501"/>
      <c r="E29" s="501"/>
      <c r="F29" s="501"/>
      <c r="G29" s="501"/>
      <c r="H29" s="501"/>
      <c r="I29" s="501"/>
      <c r="J29" s="501"/>
      <c r="K29" s="501"/>
    </row>
    <row r="30" spans="1:11" ht="15.75">
      <c r="A30" s="149"/>
      <c r="B30" s="149"/>
      <c r="C30" s="149"/>
      <c r="D30" s="149"/>
      <c r="E30" s="149"/>
      <c r="F30" s="149"/>
      <c r="G30" s="149"/>
      <c r="H30" s="149"/>
      <c r="I30" s="149"/>
      <c r="J30" s="149"/>
      <c r="K30" s="149"/>
    </row>
    <row r="31" spans="1:11" ht="15.75">
      <c r="A31" s="520"/>
      <c r="B31" s="520"/>
      <c r="C31" s="520"/>
      <c r="D31" s="520"/>
      <c r="E31" s="520"/>
      <c r="F31" s="520"/>
      <c r="G31" s="520"/>
      <c r="H31" s="520"/>
      <c r="I31" s="520"/>
      <c r="J31" s="520"/>
      <c r="K31" s="520"/>
    </row>
    <row r="32" spans="1:11" ht="15.75">
      <c r="A32" s="520"/>
      <c r="B32" s="520"/>
      <c r="C32" s="520"/>
      <c r="D32" s="520"/>
      <c r="E32" s="520"/>
      <c r="F32" s="520"/>
      <c r="G32" s="520"/>
      <c r="H32" s="520"/>
      <c r="I32" s="520"/>
      <c r="J32" s="520"/>
      <c r="K32" s="520"/>
    </row>
  </sheetData>
  <sheetProtection sheet="1" formatCells="0" formatColumns="0" formatRows="0" insertColumns="0" insertRows="0" insertHyperlinks="0" deleteColumns="0" deleteRows="0" sort="0" autoFilter="0" pivotTables="0"/>
  <protectedRanges>
    <protectedRange sqref="J20:K20 J9:K9 J13:K14 J16:K16" name="Raspon8"/>
  </protectedRanges>
  <mergeCells count="49">
    <mergeCell ref="A1:K1"/>
    <mergeCell ref="J8:K8"/>
    <mergeCell ref="J9:K9"/>
    <mergeCell ref="J10:K10"/>
    <mergeCell ref="A10:I10"/>
    <mergeCell ref="J4:K4"/>
    <mergeCell ref="A6:K6"/>
    <mergeCell ref="J7:K7"/>
    <mergeCell ref="A2:G2"/>
    <mergeCell ref="J2:K2"/>
    <mergeCell ref="A32:K32"/>
    <mergeCell ref="J3:K3"/>
    <mergeCell ref="A3:I3"/>
    <mergeCell ref="C26:E26"/>
    <mergeCell ref="A4:I4"/>
    <mergeCell ref="A7:I7"/>
    <mergeCell ref="A8:I8"/>
    <mergeCell ref="J24:K24"/>
    <mergeCell ref="J12:K12"/>
    <mergeCell ref="A17:I17"/>
    <mergeCell ref="J14:K14"/>
    <mergeCell ref="A9:I9"/>
    <mergeCell ref="A31:K31"/>
    <mergeCell ref="A12:I12"/>
    <mergeCell ref="A14:I14"/>
    <mergeCell ref="J15:K15"/>
    <mergeCell ref="A13:I13"/>
    <mergeCell ref="J13:K13"/>
    <mergeCell ref="A11:I11"/>
    <mergeCell ref="J11:K11"/>
    <mergeCell ref="A27:K27"/>
    <mergeCell ref="A28:K28"/>
    <mergeCell ref="J16:K16"/>
    <mergeCell ref="J17:K17"/>
    <mergeCell ref="A15:I15"/>
    <mergeCell ref="A16:I16"/>
    <mergeCell ref="A22:K22"/>
    <mergeCell ref="C23:I23"/>
    <mergeCell ref="J23:K23"/>
    <mergeCell ref="A29:K29"/>
    <mergeCell ref="J20:K20"/>
    <mergeCell ref="A18:I18"/>
    <mergeCell ref="A19:I19"/>
    <mergeCell ref="A20:I20"/>
    <mergeCell ref="C25:I25"/>
    <mergeCell ref="J25:K25"/>
    <mergeCell ref="J18:K18"/>
    <mergeCell ref="J19:K19"/>
    <mergeCell ref="C24:I24"/>
  </mergeCells>
  <dataValidations count="1">
    <dataValidation type="list" allowBlank="1" showInputMessage="1" showErrorMessage="1" sqref="H2">
      <formula1>odaberiMjesto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8" r:id="rId2"/>
  <headerFooter>
    <oddFooter>&amp;LHRVATSKA OBRTNIČKA KOMORA&amp;CRadimo s Vama, za Vas.&amp;R&amp;P/9</oddFooter>
  </headerFooter>
  <rowBreaks count="1" manualBreakCount="1">
    <brk id="29" max="255" man="1"/>
  </rowBreaks>
  <colBreaks count="1" manualBreakCount="1">
    <brk id="7"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kristijan.pusec@hok.hr</dc:creator>
  <cp:keywords/>
  <dc:description/>
  <cp:lastModifiedBy>Dudy</cp:lastModifiedBy>
  <cp:lastPrinted>2021-01-31T14:08:46Z</cp:lastPrinted>
  <dcterms:created xsi:type="dcterms:W3CDTF">2017-12-13T13:16:41Z</dcterms:created>
  <dcterms:modified xsi:type="dcterms:W3CDTF">2023-02-09T11:11:07Z</dcterms:modified>
  <cp:category/>
  <cp:version/>
  <cp:contentType/>
  <cp:contentStatus/>
</cp:coreProperties>
</file>